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76" documentId="13_ncr:1_{D8240FC7-1833-43C7-8966-21220DA0FAFE}" xr6:coauthVersionLast="47" xr6:coauthVersionMax="47" xr10:uidLastSave="{F35C1908-B099-4BD1-A851-A705F3B328A6}"/>
  <bookViews>
    <workbookView xWindow="-120" yWindow="-120" windowWidth="29040" windowHeight="15840" xr2:uid="{00000000-000D-0000-FFFF-FFFF00000000}"/>
  </bookViews>
  <sheets>
    <sheet name="Índice" sheetId="2" r:id="rId1"/>
    <sheet name="Ejercicios" sheetId="3" r:id="rId2"/>
    <sheet name="Rta_5.1" sheetId="24" r:id="rId3"/>
    <sheet name="Rta_5.2" sheetId="5" r:id="rId4"/>
    <sheet name="Rta_5.3" sheetId="26" r:id="rId5"/>
    <sheet name="Rta_5.4" sheetId="7" r:id="rId6"/>
    <sheet name="Rta_5.5" sheetId="8" r:id="rId7"/>
    <sheet name="Rta_5.6" sheetId="9" r:id="rId8"/>
    <sheet name="Rta_5.7" sheetId="10" r:id="rId9"/>
    <sheet name="Rta_5.8" sheetId="11" r:id="rId10"/>
    <sheet name="Rta_5.9" sheetId="12" r:id="rId11"/>
    <sheet name="Rta_5.10" sheetId="13" r:id="rId12"/>
    <sheet name="Rta_5.11" sheetId="14" r:id="rId13"/>
    <sheet name="Rta_5.12" sheetId="15" r:id="rId14"/>
    <sheet name="Rta_5.13" sheetId="16" r:id="rId15"/>
    <sheet name="Rta_5.14" sheetId="17" r:id="rId16"/>
    <sheet name="Rta_5.15" sheetId="18" r:id="rId17"/>
    <sheet name="Rta_5.16" sheetId="19" r:id="rId18"/>
    <sheet name="Rta_5.17" sheetId="20" r:id="rId19"/>
    <sheet name="Rta_5.18" sheetId="21" r:id="rId20"/>
    <sheet name="Rta_5.19" sheetId="22" r:id="rId21"/>
    <sheet name="Fuentes"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6" l="1"/>
  <c r="P24" i="26"/>
  <c r="H36" i="26"/>
  <c r="H39" i="26"/>
  <c r="H42" i="26"/>
  <c r="Q24" i="26"/>
  <c r="Q27" i="26"/>
  <c r="Q26" i="26"/>
  <c r="Q25" i="26"/>
  <c r="P27" i="26"/>
  <c r="H33" i="26"/>
  <c r="Q28" i="26" l="1"/>
  <c r="O34" i="26" s="1"/>
  <c r="O40" i="26"/>
  <c r="O37" i="26"/>
  <c r="P25" i="26"/>
  <c r="P26" i="26"/>
  <c r="D29" i="26"/>
  <c r="C53" i="26"/>
  <c r="C54" i="26" s="1"/>
  <c r="L40" i="24"/>
  <c r="C41" i="24"/>
  <c r="C40" i="24"/>
  <c r="O43" i="26" l="1"/>
  <c r="P43" i="26"/>
  <c r="P28" i="26"/>
  <c r="Q34" i="26" s="1"/>
  <c r="H29" i="26"/>
  <c r="F29" i="26"/>
  <c r="K22" i="26"/>
  <c r="F22" i="26"/>
  <c r="L22" i="26" s="1"/>
  <c r="Q40" i="26" l="1"/>
  <c r="Q43" i="26"/>
  <c r="Q37" i="26"/>
  <c r="H22" i="26"/>
  <c r="M22" i="26" s="1"/>
  <c r="R43" i="26" l="1"/>
  <c r="J41" i="24"/>
  <c r="C52" i="24"/>
  <c r="C53" i="24" s="1"/>
  <c r="F49" i="24"/>
  <c r="H49" i="24" s="1"/>
  <c r="M43" i="24"/>
  <c r="L43" i="24"/>
  <c r="K43" i="24"/>
  <c r="J43" i="24"/>
  <c r="I43" i="24"/>
  <c r="H43" i="24"/>
  <c r="F43" i="24"/>
  <c r="D43" i="24"/>
  <c r="C43" i="24"/>
  <c r="M42" i="24"/>
  <c r="L42" i="24"/>
  <c r="K42" i="24"/>
  <c r="J42" i="24"/>
  <c r="I42" i="24"/>
  <c r="H42" i="24"/>
  <c r="F42" i="24"/>
  <c r="D42" i="24"/>
  <c r="C42" i="24"/>
  <c r="M41" i="24"/>
  <c r="L41" i="24"/>
  <c r="K41" i="24"/>
  <c r="I41" i="24"/>
  <c r="H41" i="24"/>
  <c r="F41" i="24"/>
  <c r="D41" i="24"/>
  <c r="M40" i="24"/>
  <c r="K40" i="24"/>
  <c r="J40" i="24"/>
  <c r="I40" i="24"/>
  <c r="H40" i="24"/>
  <c r="F40" i="24"/>
  <c r="D40" i="24"/>
  <c r="H32" i="24"/>
  <c r="F32" i="24"/>
  <c r="D32" i="24"/>
  <c r="J25" i="24"/>
  <c r="F25" i="24"/>
  <c r="H25" i="24" s="1"/>
  <c r="L25" i="24" s="1"/>
  <c r="H20" i="22"/>
  <c r="I20" i="22" s="1"/>
  <c r="G20" i="22"/>
  <c r="H19" i="22"/>
  <c r="I19" i="22" s="1"/>
  <c r="G19" i="22"/>
  <c r="H18" i="22"/>
  <c r="G18" i="22"/>
  <c r="I18" i="22" s="1"/>
  <c r="H17" i="22"/>
  <c r="G17" i="22"/>
  <c r="I17" i="22" s="1"/>
  <c r="H16" i="22"/>
  <c r="I16" i="22" s="1"/>
  <c r="G16" i="22"/>
  <c r="B17" i="3"/>
  <c r="B32" i="3" s="1"/>
  <c r="B36" i="3" s="1"/>
  <c r="B40" i="3" s="1"/>
  <c r="B46" i="3" s="1"/>
  <c r="B50" i="3" s="1"/>
  <c r="G17" i="21"/>
  <c r="H17" i="21" s="1"/>
  <c r="D38" i="20"/>
  <c r="E38" i="20"/>
  <c r="J38" i="20" s="1"/>
  <c r="D41" i="19"/>
  <c r="D42" i="19"/>
  <c r="E92" i="13"/>
  <c r="F92" i="13" s="1"/>
  <c r="F60" i="13"/>
  <c r="F43" i="13"/>
  <c r="G43" i="13"/>
  <c r="F109" i="13" s="1"/>
  <c r="H43" i="13"/>
  <c r="F110" i="13" s="1"/>
  <c r="J20" i="12"/>
  <c r="G23" i="21"/>
  <c r="H23" i="21" s="1"/>
  <c r="K23" i="21" s="1"/>
  <c r="G22" i="21"/>
  <c r="H22" i="21" s="1"/>
  <c r="G21" i="21"/>
  <c r="H21" i="21" s="1"/>
  <c r="G20" i="21"/>
  <c r="H20" i="21" s="1"/>
  <c r="G19" i="21"/>
  <c r="H19" i="21" s="1"/>
  <c r="K19" i="21" s="1"/>
  <c r="G18" i="21"/>
  <c r="H18" i="21" s="1"/>
  <c r="K18" i="21" s="1"/>
  <c r="K42" i="20"/>
  <c r="D42" i="20"/>
  <c r="E42" i="20" s="1"/>
  <c r="K41" i="20"/>
  <c r="E41" i="20"/>
  <c r="D41" i="20"/>
  <c r="K40" i="20"/>
  <c r="E40" i="20"/>
  <c r="D40" i="20"/>
  <c r="K39" i="20"/>
  <c r="D39" i="20"/>
  <c r="E39" i="20" s="1"/>
  <c r="C39" i="20"/>
  <c r="C40" i="20" s="1"/>
  <c r="C41" i="20" s="1"/>
  <c r="K38" i="20"/>
  <c r="I38" i="20"/>
  <c r="C25" i="20"/>
  <c r="C26" i="20" s="1"/>
  <c r="C27" i="20" s="1"/>
  <c r="D62" i="19"/>
  <c r="F54" i="19"/>
  <c r="F51" i="19"/>
  <c r="F55" i="19" s="1"/>
  <c r="E44" i="19"/>
  <c r="D44" i="19"/>
  <c r="E43" i="19"/>
  <c r="E45" i="19" s="1"/>
  <c r="D43" i="19"/>
  <c r="D45" i="19" s="1"/>
  <c r="E42" i="19"/>
  <c r="E41" i="19"/>
  <c r="H41" i="19"/>
  <c r="C40" i="19"/>
  <c r="C41" i="19" s="1"/>
  <c r="C42" i="19" s="1"/>
  <c r="C43" i="19" s="1"/>
  <c r="C44" i="19" s="1"/>
  <c r="E27" i="19"/>
  <c r="E28" i="19" s="1"/>
  <c r="E29" i="19" s="1"/>
  <c r="E30" i="19" s="1"/>
  <c r="F41" i="18"/>
  <c r="H42" i="20" s="1"/>
  <c r="E41" i="18"/>
  <c r="D41" i="18"/>
  <c r="F40" i="18"/>
  <c r="E40" i="18"/>
  <c r="D40" i="18"/>
  <c r="G40" i="18" s="1"/>
  <c r="F39" i="18"/>
  <c r="E39" i="18"/>
  <c r="D39" i="18"/>
  <c r="F38" i="18"/>
  <c r="H39" i="20" s="1"/>
  <c r="E38" i="18"/>
  <c r="D38" i="18"/>
  <c r="F37" i="18"/>
  <c r="H38" i="20" s="1"/>
  <c r="C37" i="18"/>
  <c r="K27" i="18"/>
  <c r="K26" i="18"/>
  <c r="K25" i="18"/>
  <c r="K24" i="18"/>
  <c r="D24" i="18"/>
  <c r="C38" i="18" s="1"/>
  <c r="H23" i="18"/>
  <c r="E37" i="18" s="1"/>
  <c r="F23" i="18"/>
  <c r="D33" i="17"/>
  <c r="J21" i="17"/>
  <c r="H21" i="17"/>
  <c r="G21" i="17"/>
  <c r="E21" i="17"/>
  <c r="D21" i="17"/>
  <c r="J20" i="17"/>
  <c r="H20" i="17"/>
  <c r="G20" i="17"/>
  <c r="E20" i="17"/>
  <c r="D20" i="17"/>
  <c r="J19" i="17"/>
  <c r="H19" i="17"/>
  <c r="G19" i="17"/>
  <c r="E19" i="17"/>
  <c r="D19" i="17"/>
  <c r="J18" i="17"/>
  <c r="H18" i="17"/>
  <c r="G18" i="17"/>
  <c r="E18" i="17"/>
  <c r="D18" i="17"/>
  <c r="H17" i="17"/>
  <c r="G17" i="17"/>
  <c r="E17" i="17"/>
  <c r="H49" i="17" s="1"/>
  <c r="D17" i="17"/>
  <c r="G37" i="16"/>
  <c r="D36" i="17" s="1"/>
  <c r="E37" i="16"/>
  <c r="C36" i="17" s="1"/>
  <c r="G36" i="16"/>
  <c r="D35" i="17" s="1"/>
  <c r="E36" i="16"/>
  <c r="C35" i="17" s="1"/>
  <c r="G35" i="16"/>
  <c r="D34" i="17" s="1"/>
  <c r="E35" i="16"/>
  <c r="C34" i="17" s="1"/>
  <c r="E34" i="16"/>
  <c r="C33" i="17" s="1"/>
  <c r="G33" i="16"/>
  <c r="D32" i="17" s="1"/>
  <c r="C30" i="16"/>
  <c r="D26" i="16"/>
  <c r="D35" i="16" s="1"/>
  <c r="F27" i="14"/>
  <c r="E27" i="14"/>
  <c r="D27" i="14"/>
  <c r="F115" i="13"/>
  <c r="F113" i="13"/>
  <c r="F112" i="13"/>
  <c r="E99" i="13"/>
  <c r="F99" i="13" s="1"/>
  <c r="E98" i="13"/>
  <c r="G98" i="13" s="1"/>
  <c r="E97" i="13"/>
  <c r="G97" i="13" s="1"/>
  <c r="E96" i="13"/>
  <c r="E95" i="13"/>
  <c r="F95" i="13" s="1"/>
  <c r="E94" i="13"/>
  <c r="F94" i="13" s="1"/>
  <c r="E93" i="13"/>
  <c r="G93" i="13" s="1"/>
  <c r="F68" i="13"/>
  <c r="F67" i="13"/>
  <c r="F66" i="13"/>
  <c r="F65" i="13"/>
  <c r="F64" i="13"/>
  <c r="F63" i="13"/>
  <c r="F62" i="13"/>
  <c r="F61" i="13"/>
  <c r="E49" i="13"/>
  <c r="E47" i="13"/>
  <c r="J32" i="12"/>
  <c r="J31" i="12"/>
  <c r="J27" i="12"/>
  <c r="J26" i="12"/>
  <c r="J24" i="12"/>
  <c r="J23" i="12"/>
  <c r="J21" i="12"/>
  <c r="N20" i="12" s="1"/>
  <c r="G18" i="5"/>
  <c r="K20" i="21" l="1"/>
  <c r="K21" i="21"/>
  <c r="K22" i="21"/>
  <c r="K17" i="21"/>
  <c r="J17" i="21"/>
  <c r="E43" i="17"/>
  <c r="G43" i="17" s="1"/>
  <c r="H40" i="20"/>
  <c r="N23" i="12"/>
  <c r="H34" i="16"/>
  <c r="E33" i="17" s="1"/>
  <c r="H37" i="16"/>
  <c r="E36" i="17" s="1"/>
  <c r="E46" i="17" s="1"/>
  <c r="G46" i="17" s="1"/>
  <c r="H41" i="20"/>
  <c r="K44" i="24"/>
  <c r="D53" i="24" s="1"/>
  <c r="D56" i="24" s="1"/>
  <c r="N26" i="12"/>
  <c r="D37" i="16"/>
  <c r="J37" i="16" s="1"/>
  <c r="D44" i="24"/>
  <c r="F51" i="24" s="1"/>
  <c r="L44" i="24"/>
  <c r="F53" i="24" s="1"/>
  <c r="D57" i="24" s="1"/>
  <c r="C44" i="24"/>
  <c r="D51" i="24" s="1"/>
  <c r="D60" i="24" s="1"/>
  <c r="I44" i="24"/>
  <c r="F52" i="24" s="1"/>
  <c r="D65" i="24" s="1"/>
  <c r="M44" i="24"/>
  <c r="H44" i="24"/>
  <c r="D52" i="24" s="1"/>
  <c r="J44" i="24"/>
  <c r="H52" i="24" s="1"/>
  <c r="F61" i="24" s="1"/>
  <c r="F44" i="24"/>
  <c r="H51" i="24" s="1"/>
  <c r="F60" i="24" s="1"/>
  <c r="F64" i="24"/>
  <c r="K25" i="24"/>
  <c r="E78" i="13"/>
  <c r="J23" i="21"/>
  <c r="I22" i="21"/>
  <c r="J21" i="21"/>
  <c r="J18" i="21"/>
  <c r="I20" i="21"/>
  <c r="J19" i="21"/>
  <c r="I17" i="21"/>
  <c r="F98" i="13"/>
  <c r="G99" i="13"/>
  <c r="F117" i="13"/>
  <c r="E28" i="14" s="1"/>
  <c r="E30" i="14" s="1"/>
  <c r="G94" i="13"/>
  <c r="F118" i="13"/>
  <c r="F28" i="14" s="1"/>
  <c r="F30" i="14" s="1"/>
  <c r="G95" i="13"/>
  <c r="N31" i="12"/>
  <c r="G40" i="20"/>
  <c r="F93" i="13"/>
  <c r="F97" i="13"/>
  <c r="G41" i="20"/>
  <c r="G38" i="20"/>
  <c r="D61" i="19"/>
  <c r="G42" i="20"/>
  <c r="L40" i="18"/>
  <c r="F69" i="13"/>
  <c r="G78" i="13" s="1"/>
  <c r="G39" i="20"/>
  <c r="G41" i="18"/>
  <c r="G92" i="13"/>
  <c r="G96" i="13"/>
  <c r="F96" i="13"/>
  <c r="E100" i="13"/>
  <c r="D28" i="14" s="1"/>
  <c r="K23" i="18"/>
  <c r="D37" i="18"/>
  <c r="F42" i="20" s="1"/>
  <c r="F40" i="20"/>
  <c r="G39" i="18"/>
  <c r="I39" i="20"/>
  <c r="J39" i="20" s="1"/>
  <c r="H42" i="19"/>
  <c r="D36" i="16"/>
  <c r="H35" i="16"/>
  <c r="E34" i="17" s="1"/>
  <c r="E44" i="17" s="1"/>
  <c r="G44" i="17" s="1"/>
  <c r="J26" i="17"/>
  <c r="D46" i="17" s="1"/>
  <c r="D25" i="18"/>
  <c r="G38" i="18"/>
  <c r="I23" i="21"/>
  <c r="D34" i="16"/>
  <c r="H36" i="16"/>
  <c r="E35" i="17" s="1"/>
  <c r="E45" i="17" s="1"/>
  <c r="G45" i="17" s="1"/>
  <c r="H46" i="17" l="1"/>
  <c r="H53" i="24"/>
  <c r="F56" i="24" s="1"/>
  <c r="H56" i="24" s="1"/>
  <c r="F16" i="5" s="1"/>
  <c r="F39" i="20"/>
  <c r="D64" i="24"/>
  <c r="H64" i="24" s="1"/>
  <c r="D68" i="24"/>
  <c r="F69" i="24"/>
  <c r="F65" i="24"/>
  <c r="H65" i="24" s="1"/>
  <c r="D61" i="24"/>
  <c r="H61" i="24" s="1"/>
  <c r="H60" i="24"/>
  <c r="D69" i="24"/>
  <c r="I19" i="21"/>
  <c r="J22" i="21"/>
  <c r="J20" i="21"/>
  <c r="I18" i="21"/>
  <c r="I21" i="21"/>
  <c r="F120" i="13"/>
  <c r="F31" i="14"/>
  <c r="L39" i="18"/>
  <c r="F100" i="13"/>
  <c r="F101" i="13" s="1"/>
  <c r="L41" i="20"/>
  <c r="M41" i="20" s="1"/>
  <c r="G43" i="19"/>
  <c r="L38" i="18"/>
  <c r="C39" i="18"/>
  <c r="D26" i="18"/>
  <c r="I40" i="20"/>
  <c r="J40" i="20" s="1"/>
  <c r="H43" i="19"/>
  <c r="G100" i="13"/>
  <c r="G101" i="13" s="1"/>
  <c r="J36" i="16"/>
  <c r="L41" i="18"/>
  <c r="D39" i="16"/>
  <c r="J34" i="16"/>
  <c r="D44" i="17"/>
  <c r="H44" i="17" s="1"/>
  <c r="D43" i="17"/>
  <c r="H40" i="18"/>
  <c r="K40" i="18" s="1"/>
  <c r="H38" i="18"/>
  <c r="K38" i="18" s="1"/>
  <c r="D60" i="19"/>
  <c r="F41" i="20"/>
  <c r="F38" i="20"/>
  <c r="G37" i="18"/>
  <c r="I38" i="18" s="1"/>
  <c r="H41" i="18"/>
  <c r="K41" i="18" s="1"/>
  <c r="H39" i="18"/>
  <c r="K39" i="18" s="1"/>
  <c r="H37" i="18"/>
  <c r="K37" i="18" s="1"/>
  <c r="J35" i="16"/>
  <c r="D45" i="17"/>
  <c r="H45" i="17" s="1"/>
  <c r="H69" i="24" l="1"/>
  <c r="E17" i="5" s="1"/>
  <c r="F68" i="24"/>
  <c r="H68" i="24" s="1"/>
  <c r="E16" i="5" s="1"/>
  <c r="G16" i="5" s="1"/>
  <c r="F57" i="24"/>
  <c r="H57" i="24" s="1"/>
  <c r="F17" i="5" s="1"/>
  <c r="H101" i="13"/>
  <c r="F41" i="19"/>
  <c r="J38" i="18"/>
  <c r="J39" i="16"/>
  <c r="H41" i="16" s="1"/>
  <c r="H42" i="16" s="1"/>
  <c r="L42" i="20"/>
  <c r="M42" i="20" s="1"/>
  <c r="G44" i="19"/>
  <c r="G45" i="19" s="1"/>
  <c r="I45" i="19" s="1"/>
  <c r="H44" i="19"/>
  <c r="I41" i="20"/>
  <c r="J41" i="20" s="1"/>
  <c r="L40" i="20"/>
  <c r="M40" i="20" s="1"/>
  <c r="G42" i="19"/>
  <c r="I37" i="18"/>
  <c r="J37" i="18" s="1"/>
  <c r="L37" i="18"/>
  <c r="L38" i="20" s="1"/>
  <c r="M38" i="20" s="1"/>
  <c r="I40" i="18"/>
  <c r="I41" i="18"/>
  <c r="L39" i="20"/>
  <c r="M39" i="20" s="1"/>
  <c r="I39" i="18"/>
  <c r="H43" i="17"/>
  <c r="H47" i="17" s="1"/>
  <c r="H50" i="17" s="1"/>
  <c r="H51" i="17" s="1"/>
  <c r="D47" i="17"/>
  <c r="C40" i="18"/>
  <c r="D27" i="18"/>
  <c r="C41" i="18" s="1"/>
  <c r="G17" i="5" l="1"/>
  <c r="J41" i="18"/>
  <c r="F44" i="19"/>
  <c r="I42" i="20"/>
  <c r="J42" i="20" s="1"/>
  <c r="E62" i="19"/>
  <c r="F62" i="19" s="1"/>
  <c r="E61" i="19"/>
  <c r="F61" i="19" s="1"/>
  <c r="J39" i="18"/>
  <c r="F42" i="19"/>
  <c r="E60" i="19"/>
  <c r="F60" i="19" s="1"/>
  <c r="F43" i="19"/>
  <c r="F45" i="19" s="1"/>
  <c r="J40" i="18"/>
  <c r="G41" i="19"/>
</calcChain>
</file>

<file path=xl/sharedStrings.xml><?xml version="1.0" encoding="utf-8"?>
<sst xmlns="http://schemas.openxmlformats.org/spreadsheetml/2006/main" count="852" uniqueCount="438">
  <si>
    <t>Índice</t>
  </si>
  <si>
    <t>ÍNDICES DE PRECIOS Y CANTIDADES</t>
  </si>
  <si>
    <t>Ejercicios</t>
  </si>
  <si>
    <t>.</t>
  </si>
  <si>
    <t>2.</t>
  </si>
  <si>
    <t>3.</t>
  </si>
  <si>
    <t>4.</t>
  </si>
  <si>
    <t>5.</t>
  </si>
  <si>
    <t>6.</t>
  </si>
  <si>
    <t>7.</t>
  </si>
  <si>
    <t>8.</t>
  </si>
  <si>
    <t>Capítulo 5</t>
  </si>
  <si>
    <t>Técnicas de Medición Económica</t>
  </si>
  <si>
    <t>Preguntas</t>
  </si>
  <si>
    <t>Compruebe que el índice de cantidades de Paasche del ejercicio anterior puede deducirse a partir del índice de precios de Laspayres. Deduzca entonces el índice de cantidades de Laspayres.</t>
  </si>
  <si>
    <t xml:space="preserve">Escriba la fórmula básica de cálculo del índice de cantidades Paasche para el año 1 con respecto al año 0, y la del mismo índice para el año 2 respecto al año 0. Explique porqué a partir de estos dos índices no puede deducirse cuál fue la evolución de las cantidades entre los períodos 1 y 2.
 ¿Y si los índices que se comparan fueran de tipo Laspayres?
</t>
  </si>
  <si>
    <t xml:space="preserve">Demuestre formalmente que los índices de cantidades de Laspayres son aditivos, más no así los de Paasche.
</t>
  </si>
  <si>
    <t>Explique las razones por las que los índices de Paasche se interpretan como los índices implícitos de los Laspayres.</t>
  </si>
  <si>
    <t>Muestre si los índices ideales de Fisher reúnen las propiedades de reversibilidad, transitividad y descomposición de valor.</t>
  </si>
  <si>
    <t>Considere la siguiente información de precios:</t>
  </si>
  <si>
    <t>INDICE DE PRECIOS AL CONSUMIDOR</t>
  </si>
  <si>
    <t>Enero</t>
  </si>
  <si>
    <t>Febrero</t>
  </si>
  <si>
    <t>Marzo</t>
  </si>
  <si>
    <t>Abril</t>
  </si>
  <si>
    <t>Mayo</t>
  </si>
  <si>
    <t>Junio</t>
  </si>
  <si>
    <t>Julio</t>
  </si>
  <si>
    <t>Agosto</t>
  </si>
  <si>
    <t>Septiembre</t>
  </si>
  <si>
    <t>Octubre</t>
  </si>
  <si>
    <t>Noviembre</t>
  </si>
  <si>
    <t>Diciembre</t>
  </si>
  <si>
    <t xml:space="preserve"> </t>
  </si>
  <si>
    <t xml:space="preserve">Junio de </t>
  </si>
  <si>
    <t>Grupo de gasto</t>
  </si>
  <si>
    <t>Ponderación</t>
  </si>
  <si>
    <t>Alimentos</t>
  </si>
  <si>
    <t>Vivienda</t>
  </si>
  <si>
    <t>Vestuario</t>
  </si>
  <si>
    <t>Salud</t>
  </si>
  <si>
    <t>Educación</t>
  </si>
  <si>
    <t>Diversión</t>
  </si>
  <si>
    <t>Transporte</t>
  </si>
  <si>
    <t>Comunicaciones</t>
  </si>
  <si>
    <t>Otros Gastos</t>
  </si>
  <si>
    <t>Con esta información</t>
  </si>
  <si>
    <t xml:space="preserve">a) Calcule los índices totales mediante la fórmula de Laspayres </t>
  </si>
  <si>
    <t xml:space="preserve">c) Compruebe que la variación del total no se obtiene exactamente como un promedio ponderado de las variaciones de los grupos. ¿Por qué? </t>
  </si>
  <si>
    <t xml:space="preserve">e) Compruebe que puede llegarse a los mismos resultados a partir de la ponderación de los alimentos y los índices de alimentos y total.
</t>
  </si>
  <si>
    <t>A partir de sus respuestas al ejercicio anterior, calcule el índice de precios relativos de los alimentos (con respecto al resto de artículos de la canasta familiar) para junio de 2013 y junio de 2014. Interprete sus resultados.</t>
  </si>
  <si>
    <t>¿Cuánto varía el índice de la tasa de cambio real del peso en relación con el dólar de Estados Unidos si en un mes se devalúa el peso 2%, la inflación en Colombia es 1.5% y la inflación en Estados Unidos es 0.3%?</t>
  </si>
  <si>
    <t>País</t>
  </si>
  <si>
    <t>Inflación</t>
  </si>
  <si>
    <t>Tasa de cambio por dólar</t>
  </si>
  <si>
    <t>Ponderaciones</t>
  </si>
  <si>
    <t>(en el ITCR total)</t>
  </si>
  <si>
    <t>Colombia</t>
  </si>
  <si>
    <t>Estados Unidos</t>
  </si>
  <si>
    <t>Japón</t>
  </si>
  <si>
    <t>Venezuela</t>
  </si>
  <si>
    <t>Canadá</t>
  </si>
  <si>
    <t>Fuente: Revista del Banco de la República, Enero 2004, www.banrep.gov.co y "Revisión metodológica del ITCR y cálculo de un Índice de Competitividad con terceros países". Revista Banco de la República, noviembre 2003</t>
  </si>
  <si>
    <t>Haga nuevamente los cálculos de la pregunta anterior utilizando ponderaciones geométricas, como lo hace el Banco de la República.</t>
  </si>
  <si>
    <t xml:space="preserve">La empresa ABC dispone de la siguiente información sobre sus volúmenes de producción y su valor de venta: </t>
  </si>
  <si>
    <t>Artículo A</t>
  </si>
  <si>
    <t>Artículo B</t>
  </si>
  <si>
    <t>Artículo C</t>
  </si>
  <si>
    <t>Años</t>
  </si>
  <si>
    <t>Producción</t>
  </si>
  <si>
    <t>Valor</t>
  </si>
  <si>
    <t>(unidades)</t>
  </si>
  <si>
    <t>(miles $)</t>
  </si>
  <si>
    <t>Se pide calcular:</t>
  </si>
  <si>
    <t>a) Los precios unitarios de venta por producto.</t>
  </si>
  <si>
    <t>Con base en sus cálculos del punto anterior y la siguiente información del DANE,</t>
  </si>
  <si>
    <t>Crecimiento de la industria manufacturera</t>
  </si>
  <si>
    <t>%</t>
  </si>
  <si>
    <t>Responda a las siguientes preguntas</t>
  </si>
  <si>
    <t>a)     ¿qué tan aceptable ha sido el crecimiento de la empresa? ¿Ha ganado o perdido mercado y en qué años?</t>
  </si>
  <si>
    <t>b)    ¿qué tanto se han encarecido o abaratado relativamente los productos de la empresa?</t>
  </si>
  <si>
    <t>Empleados</t>
  </si>
  <si>
    <t>Obreros</t>
  </si>
  <si>
    <t>Número</t>
  </si>
  <si>
    <t>Sueldos pagados</t>
  </si>
  <si>
    <t xml:space="preserve">a) que el poder de compra de los salarios por trabajador se redujo, y que la prueba de tal cosa está en que en ese año les alcanzaría para comprar menos de los artículos producidos por la empresa. </t>
  </si>
  <si>
    <t xml:space="preserve">b) que la empresa no les había reconocido sus aumentos de productividad, antes bien, que su mayor productividad sólo servía para pagar una burocracia cada vez mayor dentro de la empresa. </t>
  </si>
  <si>
    <t>Con base en la siguiente información sobre los precios de las hamburguesas Big Mac y los tipos de cambio en enero de 2016, calcule la apreciación (o depreciación) relativa de las monedas y los tipos de cambio de paridad de poder adquisitivo con respecto a Estados Unidos y con respecto a China:</t>
  </si>
  <si>
    <t xml:space="preserve">Precio en moneda local </t>
  </si>
  <si>
    <t xml:space="preserve">Tipo de cambio </t>
  </si>
  <si>
    <t>Argentina</t>
  </si>
  <si>
    <t>China</t>
  </si>
  <si>
    <t>México</t>
  </si>
  <si>
    <t>Con base en las siguientes cifras calcule la tasa de cambio (implícita) de mercado, la tasa de cambio (implícita) de paridad de poder adquisitivo (TCPPA) y el índice de apreciación relativa (por poder de compra) del peso colombiano.</t>
  </si>
  <si>
    <t>Pregunta</t>
  </si>
  <si>
    <t>Respuesta</t>
  </si>
  <si>
    <t>Los datos son:</t>
  </si>
  <si>
    <t>Total</t>
  </si>
  <si>
    <t>-</t>
  </si>
  <si>
    <r>
      <rPr>
        <b/>
        <sz val="10"/>
        <color indexed="8"/>
        <rFont val="Times New Roman"/>
        <family val="1"/>
      </rPr>
      <t>Todos los índices posibles entre esos datos pueden calcularse partiendo de la siguiente matriz de valores ponderados (</t>
    </r>
    <r>
      <rPr>
        <sz val="10"/>
        <color indexed="8"/>
        <rFont val="Symbol"/>
        <family val="1"/>
        <charset val="2"/>
      </rPr>
      <t>Σ</t>
    </r>
    <r>
      <rPr>
        <b/>
        <i/>
        <sz val="10"/>
        <color indexed="8"/>
        <rFont val="Times New Roman"/>
        <family val="1"/>
      </rPr>
      <t>p</t>
    </r>
    <r>
      <rPr>
        <b/>
        <i/>
        <vertAlign val="subscript"/>
        <sz val="10"/>
        <color indexed="8"/>
        <rFont val="Times New Roman"/>
        <family val="1"/>
      </rPr>
      <t>i</t>
    </r>
    <r>
      <rPr>
        <b/>
        <i/>
        <sz val="10"/>
        <color indexed="8"/>
        <rFont val="Times New Roman"/>
        <family val="1"/>
      </rPr>
      <t>q</t>
    </r>
    <r>
      <rPr>
        <b/>
        <i/>
        <vertAlign val="subscript"/>
        <sz val="10"/>
        <color indexed="8"/>
        <rFont val="Times New Roman"/>
        <family val="1"/>
      </rPr>
      <t>i</t>
    </r>
    <r>
      <rPr>
        <b/>
        <sz val="10"/>
        <color indexed="8"/>
        <rFont val="Times New Roman"/>
        <family val="1"/>
      </rPr>
      <t>), obtenidos de los datos anteriores (miles de pesos).</t>
    </r>
  </si>
  <si>
    <t>Reorganizando los resultados de estos cálculos</t>
  </si>
  <si>
    <t>Cantidades de</t>
  </si>
  <si>
    <t>Precios de</t>
  </si>
  <si>
    <t>/</t>
  </si>
  <si>
    <t>=</t>
  </si>
  <si>
    <t>Si se divide el índice de valor por el índice de precios de Laspayres se tiene que:</t>
  </si>
  <si>
    <t>y</t>
  </si>
  <si>
    <t>Para mirar la evolución de las cantidades debería calcularse la relación entre los dos índices, es decir,</t>
  </si>
  <si>
    <t xml:space="preserve">Este resultado no corresponde a un índice de cantidades porque no están manteniéndose constantes los precios en ningún período. </t>
  </si>
  <si>
    <t>En el caso de índices Laspayres:</t>
  </si>
  <si>
    <t>En este caso sí se puede deducir el índice de cantidades buscado, por cuanto los precios permanecen constantes en el año de base.</t>
  </si>
  <si>
    <r>
      <rPr>
        <b/>
        <sz val="10"/>
        <color indexed="8"/>
        <rFont val="Times New Roman"/>
        <family val="1"/>
      </rPr>
      <t xml:space="preserve">Supóngase los índices A y B de tipo Laspayres, para las cantidades del año </t>
    </r>
    <r>
      <rPr>
        <b/>
        <i/>
        <sz val="10"/>
        <color indexed="8"/>
        <rFont val="Times New Roman"/>
        <family val="1"/>
      </rPr>
      <t xml:space="preserve">i </t>
    </r>
    <r>
      <rPr>
        <b/>
        <sz val="10"/>
        <color indexed="8"/>
        <rFont val="Times New Roman"/>
        <family val="1"/>
      </rPr>
      <t>respecto al año 0</t>
    </r>
  </si>
  <si>
    <t>El índice agregado, también de forma Laspayres debe ser</t>
  </si>
  <si>
    <r>
      <rPr>
        <b/>
        <sz val="10"/>
        <color indexed="8"/>
        <rFont val="Times New Roman"/>
        <family val="1"/>
      </rPr>
      <t xml:space="preserve">donde las ponderaciones </t>
    </r>
    <r>
      <rPr>
        <b/>
        <i/>
        <sz val="10"/>
        <color indexed="8"/>
        <rFont val="Times New Roman"/>
        <family val="1"/>
      </rPr>
      <t xml:space="preserve">W </t>
    </r>
    <r>
      <rPr>
        <b/>
        <sz val="10"/>
        <color indexed="8"/>
        <rFont val="Times New Roman"/>
        <family val="1"/>
      </rPr>
      <t>deben darse con relación a los valores del año base</t>
    </r>
  </si>
  <si>
    <t xml:space="preserve">de donde se sigue que </t>
  </si>
  <si>
    <t>tomando las sumatorias para todas la observaciones A y todas las observaciones B, que equivale a la fórmula del índice de Laspayres.</t>
  </si>
  <si>
    <t>En cambio, si se parte de índices de Paasche</t>
  </si>
  <si>
    <t>Las ponderaciones deben darse con relación a los valores del período corriente:</t>
  </si>
  <si>
    <t>Y por consiguiente el índice agregado será:</t>
  </si>
  <si>
    <t>cuya forma no corresponde a la de ningún índice usual.</t>
  </si>
  <si>
    <t>Demostración</t>
  </si>
  <si>
    <t>El índice inverso es:</t>
  </si>
  <si>
    <t>que difiere del resultado anterior,</t>
  </si>
  <si>
    <t>mientras que definido como Paasche es,</t>
  </si>
  <si>
    <t xml:space="preserve">Los índices de Paasche se consideran como implícitos de los de Laspayres porque pueden ser derivados de éstos, que son de más fácil cálculo. </t>
  </si>
  <si>
    <t>La propiedad de reversibilidad requiere que,</t>
  </si>
  <si>
    <t>Lo cual se cumple en los índices Fisher, como se ve en el caso de los índices de precios:</t>
  </si>
  <si>
    <t>La propiedad de transitividad se cumple cuando</t>
  </si>
  <si>
    <t>Como se aprecia enseguida, los índices de Fisher no cumplen esta propiedad (tampoco los de Laspayres o Paasche):</t>
  </si>
  <si>
    <t>La propiedad de descomposición de valor implica que</t>
  </si>
  <si>
    <t xml:space="preserve">Para los índices de Fischer esta propiedad se cumple, puesto que </t>
  </si>
  <si>
    <t xml:space="preserve">a) </t>
  </si>
  <si>
    <t>b)</t>
  </si>
  <si>
    <t>c)</t>
  </si>
  <si>
    <t>d)</t>
  </si>
  <si>
    <t xml:space="preserve">Se obtiene a partir del promedio </t>
  </si>
  <si>
    <t>del índice para cada año</t>
  </si>
  <si>
    <t>donde, A, Alimentos; B, Vivienda; C, Vestuario; D, Salud; E, Educación, F, Diversión, G, Transporte; H, Comunicaciones; I, Otros Gatos lo que equivale a:</t>
  </si>
  <si>
    <t>Grupo</t>
  </si>
  <si>
    <t>Ponderación W</t>
  </si>
  <si>
    <t>a) Los índices totales se obtienen mediante la fórmula de Laspayres</t>
  </si>
  <si>
    <t>Variaciones</t>
  </si>
  <si>
    <t xml:space="preserve">Transporte </t>
  </si>
  <si>
    <t>c) La variación del total no es un exactamente un promedio ponderado de las variaciones de los grupos, porque las ponderaciones fijas corresponden a los índices, no a sus variaciones. Las ponderaciones de las variaciones deben tener en cuenta los valores alcanzados por los índices en el período respecto al cual se calculan las variaciones. Los artículos con índices superiores al total tendrán participaciones mayores que la inicial y viceversa.</t>
  </si>
  <si>
    <t>Variacion promedio</t>
  </si>
  <si>
    <t xml:space="preserve">Diferente de </t>
  </si>
  <si>
    <t>d) Índices de los grupos de los "no alimentos"</t>
  </si>
  <si>
    <t xml:space="preserve">para </t>
  </si>
  <si>
    <t xml:space="preserve"> alimentos.</t>
  </si>
  <si>
    <t>A partir de esta fórmula se obtiene:</t>
  </si>
  <si>
    <t>Cálculo de IPC sin alimentos</t>
  </si>
  <si>
    <t>W</t>
  </si>
  <si>
    <t>Variación</t>
  </si>
  <si>
    <t xml:space="preserve">Vestuario </t>
  </si>
  <si>
    <t xml:space="preserve"> IPC sin alimentos</t>
  </si>
  <si>
    <t>e) Comprobación a partir de la ponderación de los alimentos y los índices de alimentos y total</t>
  </si>
  <si>
    <r>
      <rPr>
        <b/>
        <sz val="10"/>
        <color indexed="8"/>
        <rFont val="Times New Roman"/>
        <family val="1"/>
      </rPr>
      <t>1-W</t>
    </r>
    <r>
      <rPr>
        <b/>
        <vertAlign val="subscript"/>
        <sz val="10"/>
        <color indexed="8"/>
        <rFont val="Times New Roman"/>
        <family val="1"/>
      </rPr>
      <t>A</t>
    </r>
  </si>
  <si>
    <t>Cálculo del índice de precios relativos de los alimentos (con respecto al resto de artículos de la canasta familiar)</t>
  </si>
  <si>
    <t>Total sin alimentos</t>
  </si>
  <si>
    <t>Precios relativos alimentos/resto</t>
  </si>
  <si>
    <t>Variación porcentual</t>
  </si>
  <si>
    <t>Puede aplicarse directamente la expresión</t>
  </si>
  <si>
    <r>
      <rPr>
        <b/>
        <sz val="10"/>
        <color indexed="8"/>
        <rFont val="Times New Roman"/>
        <family val="1"/>
      </rPr>
      <t xml:space="preserve">Por consiguiente el tipo de cambio real se eleva en 0.8%, lo cual implica una </t>
    </r>
    <r>
      <rPr>
        <b/>
        <i/>
        <sz val="10"/>
        <color indexed="8"/>
        <rFont val="Times New Roman"/>
        <family val="1"/>
      </rPr>
      <t xml:space="preserve">mejoría </t>
    </r>
    <r>
      <rPr>
        <b/>
        <sz val="10"/>
        <color indexed="8"/>
        <rFont val="Times New Roman"/>
        <family val="1"/>
      </rPr>
      <t xml:space="preserve">en la competitividad frente a Estados Unidos. </t>
    </r>
  </si>
  <si>
    <t>Fuente: Revista del Banco de la República, Enero 2,004,</t>
  </si>
  <si>
    <r>
      <rPr>
        <u/>
        <sz val="8"/>
        <color indexed="8"/>
        <rFont val="Times New Roman"/>
        <family val="1"/>
      </rPr>
      <t xml:space="preserve"> www.banrep.gov.co </t>
    </r>
  </si>
  <si>
    <t xml:space="preserve">y "Revisión metodológica del ITCR y cálculo de un Índice </t>
  </si>
  <si>
    <t>de Competitividad con terceros países". Revista Banco de la República Nov. 2003</t>
  </si>
  <si>
    <t>Total Ponderaciones</t>
  </si>
  <si>
    <t>Ponderación ajustada</t>
  </si>
  <si>
    <r>
      <rPr>
        <b/>
        <i/>
        <sz val="10"/>
        <color indexed="8"/>
        <rFont val="Times New Roman"/>
        <family val="1"/>
      </rPr>
      <t>IPX</t>
    </r>
    <r>
      <rPr>
        <b/>
        <i/>
        <vertAlign val="subscript"/>
        <sz val="10"/>
        <color indexed="8"/>
        <rFont val="Times New Roman"/>
        <family val="1"/>
      </rPr>
      <t>j</t>
    </r>
  </si>
  <si>
    <r>
      <rPr>
        <b/>
        <i/>
        <sz val="10"/>
        <color indexed="8"/>
        <rFont val="Times New Roman"/>
        <family val="1"/>
      </rPr>
      <t>ITCU</t>
    </r>
    <r>
      <rPr>
        <b/>
        <i/>
        <vertAlign val="subscript"/>
        <sz val="10"/>
        <color indexed="8"/>
        <rFont val="Times New Roman"/>
        <family val="1"/>
      </rPr>
      <t>j</t>
    </r>
  </si>
  <si>
    <r>
      <rPr>
        <b/>
        <i/>
        <sz val="10"/>
        <color indexed="8"/>
        <rFont val="Times New Roman"/>
        <family val="1"/>
      </rPr>
      <t>ITC</t>
    </r>
    <r>
      <rPr>
        <b/>
        <i/>
        <vertAlign val="subscript"/>
        <sz val="10"/>
        <color indexed="8"/>
        <rFont val="Times New Roman"/>
        <family val="1"/>
      </rPr>
      <t>j</t>
    </r>
    <r>
      <rPr>
        <b/>
        <i/>
        <sz val="10"/>
        <color indexed="8"/>
        <rFont val="Times New Roman"/>
        <family val="1"/>
      </rPr>
      <t xml:space="preserve"> =</t>
    </r>
  </si>
  <si>
    <r>
      <rPr>
        <b/>
        <i/>
        <sz val="10"/>
        <color indexed="8"/>
        <rFont val="Times New Roman"/>
        <family val="1"/>
      </rPr>
      <t>ITC$U/ITCU</t>
    </r>
    <r>
      <rPr>
        <b/>
        <i/>
        <vertAlign val="subscript"/>
        <sz val="10"/>
        <color indexed="8"/>
        <rFont val="Times New Roman"/>
        <family val="1"/>
      </rPr>
      <t>j</t>
    </r>
    <r>
      <rPr>
        <b/>
        <i/>
        <sz val="10"/>
        <color indexed="8"/>
        <rFont val="Times New Roman"/>
        <family val="1"/>
      </rPr>
      <t xml:space="preserve"> =</t>
    </r>
  </si>
  <si>
    <r>
      <rPr>
        <b/>
        <i/>
        <sz val="10"/>
        <color indexed="8"/>
        <rFont val="Times New Roman"/>
        <family val="1"/>
      </rPr>
      <t>w</t>
    </r>
    <r>
      <rPr>
        <b/>
        <i/>
        <vertAlign val="subscript"/>
        <sz val="10"/>
        <color indexed="8"/>
        <rFont val="Times New Roman"/>
        <family val="1"/>
      </rPr>
      <t>j</t>
    </r>
    <r>
      <rPr>
        <b/>
        <i/>
        <sz val="10"/>
        <color indexed="8"/>
        <rFont val="Times New Roman"/>
        <family val="1"/>
      </rPr>
      <t>IPX</t>
    </r>
    <r>
      <rPr>
        <b/>
        <i/>
        <vertAlign val="subscript"/>
        <sz val="10"/>
        <color indexed="8"/>
        <rFont val="Times New Roman"/>
        <family val="1"/>
      </rPr>
      <t>j</t>
    </r>
    <r>
      <rPr>
        <b/>
        <i/>
        <sz val="10"/>
        <color indexed="8"/>
        <rFont val="Times New Roman"/>
        <family val="1"/>
      </rPr>
      <t>ITC</t>
    </r>
    <r>
      <rPr>
        <b/>
        <i/>
        <vertAlign val="subscript"/>
        <sz val="10"/>
        <color indexed="8"/>
        <rFont val="Times New Roman"/>
        <family val="1"/>
      </rPr>
      <t>j</t>
    </r>
  </si>
  <si>
    <r>
      <rPr>
        <b/>
        <sz val="10"/>
        <color indexed="8"/>
        <rFont val="Times New Roman"/>
        <family val="1"/>
      </rPr>
      <t>w</t>
    </r>
    <r>
      <rPr>
        <b/>
        <vertAlign val="subscript"/>
        <sz val="10"/>
        <color indexed="8"/>
        <rFont val="Times New Roman"/>
        <family val="1"/>
      </rPr>
      <t>j</t>
    </r>
  </si>
  <si>
    <t>(2000 = 100)</t>
  </si>
  <si>
    <r>
      <rPr>
        <b/>
        <sz val="10"/>
        <color indexed="8"/>
        <rFont val="Times New Roman"/>
        <family val="1"/>
      </rPr>
      <t>1,0278/ITCU</t>
    </r>
    <r>
      <rPr>
        <b/>
        <vertAlign val="subscript"/>
        <sz val="10"/>
        <color indexed="8"/>
        <rFont val="Times New Roman"/>
        <family val="1"/>
      </rPr>
      <t>j</t>
    </r>
  </si>
  <si>
    <t>Totales</t>
  </si>
  <si>
    <t>ITCR</t>
  </si>
  <si>
    <t>Variacion</t>
  </si>
  <si>
    <t>Fuente: Revista del Banco de la República, Enero 2004, www.banrep.gov.co</t>
  </si>
  <si>
    <t xml:space="preserve">y "Revisión metodológica del ITCR y cálculo de un Índice de Competitividad </t>
  </si>
  <si>
    <t>con terceros países". Revista Banco de la República Nov. 2003</t>
  </si>
  <si>
    <t>Del ejercicio anterior se obtienen los siguientes cálculos:</t>
  </si>
  <si>
    <t>Ponderación total:</t>
  </si>
  <si>
    <r>
      <rPr>
        <b/>
        <sz val="10"/>
        <color indexed="8"/>
        <rFont val="Times New Roman"/>
        <family val="1"/>
      </rPr>
      <t>1,0278/</t>
    </r>
    <r>
      <rPr>
        <b/>
        <i/>
        <sz val="10"/>
        <color indexed="8"/>
        <rFont val="Times New Roman"/>
        <family val="1"/>
      </rPr>
      <t>ITCU</t>
    </r>
    <r>
      <rPr>
        <b/>
        <i/>
        <vertAlign val="subscript"/>
        <sz val="10"/>
        <color indexed="8"/>
        <rFont val="Times New Roman"/>
        <family val="1"/>
      </rPr>
      <t>j</t>
    </r>
  </si>
  <si>
    <r>
      <rPr>
        <b/>
        <i/>
        <sz val="10"/>
        <color indexed="8"/>
        <rFont val="Times New Roman"/>
        <family val="1"/>
      </rPr>
      <t>IPX</t>
    </r>
    <r>
      <rPr>
        <b/>
        <i/>
        <vertAlign val="subscript"/>
        <sz val="10"/>
        <color indexed="8"/>
        <rFont val="Times New Roman"/>
        <family val="1"/>
      </rPr>
      <t>j</t>
    </r>
    <r>
      <rPr>
        <b/>
        <i/>
        <sz val="10"/>
        <color indexed="8"/>
        <rFont val="Times New Roman"/>
        <family val="1"/>
      </rPr>
      <t>ITC</t>
    </r>
    <r>
      <rPr>
        <b/>
        <i/>
        <vertAlign val="subscript"/>
        <sz val="10"/>
        <color indexed="8"/>
        <rFont val="Times New Roman"/>
        <family val="1"/>
      </rPr>
      <t>j</t>
    </r>
  </si>
  <si>
    <r>
      <rPr>
        <b/>
        <sz val="10"/>
        <color indexed="8"/>
        <rFont val="Times New Roman"/>
        <family val="1"/>
      </rPr>
      <t>Ln(</t>
    </r>
    <r>
      <rPr>
        <b/>
        <i/>
        <sz val="10"/>
        <color indexed="8"/>
        <rFont val="Times New Roman"/>
        <family val="1"/>
      </rPr>
      <t>IPX</t>
    </r>
    <r>
      <rPr>
        <b/>
        <i/>
        <vertAlign val="subscript"/>
        <sz val="10"/>
        <color indexed="8"/>
        <rFont val="Times New Roman"/>
        <family val="1"/>
      </rPr>
      <t>j</t>
    </r>
    <r>
      <rPr>
        <b/>
        <i/>
        <sz val="10"/>
        <color indexed="8"/>
        <rFont val="Times New Roman"/>
        <family val="1"/>
      </rPr>
      <t>ITC</t>
    </r>
    <r>
      <rPr>
        <b/>
        <i/>
        <vertAlign val="subscript"/>
        <sz val="10"/>
        <color indexed="8"/>
        <rFont val="Times New Roman"/>
        <family val="1"/>
      </rPr>
      <t>j)</t>
    </r>
  </si>
  <si>
    <r>
      <rPr>
        <b/>
        <i/>
        <sz val="10"/>
        <color indexed="8"/>
        <rFont val="Times New Roman"/>
        <family val="1"/>
      </rPr>
      <t>w</t>
    </r>
    <r>
      <rPr>
        <b/>
        <i/>
        <vertAlign val="subscript"/>
        <sz val="10"/>
        <color indexed="8"/>
        <rFont val="Times New Roman"/>
        <family val="1"/>
      </rPr>
      <t>j</t>
    </r>
    <r>
      <rPr>
        <b/>
        <sz val="10"/>
        <color indexed="8"/>
        <rFont val="Times New Roman"/>
        <family val="1"/>
      </rPr>
      <t>Ln</t>
    </r>
    <r>
      <rPr>
        <b/>
        <i/>
        <sz val="10"/>
        <color indexed="8"/>
        <rFont val="Times New Roman"/>
        <family val="1"/>
      </rPr>
      <t>(IPX</t>
    </r>
    <r>
      <rPr>
        <b/>
        <i/>
        <vertAlign val="subscript"/>
        <sz val="10"/>
        <color indexed="8"/>
        <rFont val="Times New Roman"/>
        <family val="1"/>
      </rPr>
      <t>j</t>
    </r>
    <r>
      <rPr>
        <b/>
        <i/>
        <sz val="10"/>
        <color indexed="8"/>
        <rFont val="Times New Roman"/>
        <family val="1"/>
      </rPr>
      <t>ITC</t>
    </r>
    <r>
      <rPr>
        <b/>
        <i/>
        <vertAlign val="subscript"/>
        <sz val="10"/>
        <color indexed="8"/>
        <rFont val="Times New Roman"/>
        <family val="1"/>
      </rPr>
      <t>j)</t>
    </r>
  </si>
  <si>
    <t>Ln inflación</t>
  </si>
  <si>
    <r>
      <rPr>
        <b/>
        <sz val="10"/>
        <color indexed="8"/>
        <rFont val="Times New Roman"/>
        <family val="1"/>
      </rPr>
      <t xml:space="preserve">Ln </t>
    </r>
    <r>
      <rPr>
        <b/>
        <i/>
        <sz val="10"/>
        <color indexed="8"/>
        <rFont val="Times New Roman"/>
        <family val="1"/>
      </rPr>
      <t>ITCR</t>
    </r>
  </si>
  <si>
    <t xml:space="preserve">Observe que los cálculos proceden como en el caso de las ponderaciones aritméticas hasta el momento en que intervienen las ponderaciones. Las ponderaciones deben aplicarse a los logaritmos de los índices de las tasas de cambio y los índices de precios. Como puede verse, el resultado final es un apreciación real un poco menor al obtenido con las ponderaciones aritméticas, porque las ponderaciones geométricas eliminan los sesgos que resultan del otro sistema. </t>
  </si>
  <si>
    <t>Valor total de ventas</t>
  </si>
  <si>
    <t>a) Los precios unitarios de venta por producto resultan de dividir los valores por las cantidades y aparecen en las tres primeras columnas del cuadro siguiente:</t>
  </si>
  <si>
    <t>Precios unitarios</t>
  </si>
  <si>
    <r>
      <rPr>
        <b/>
        <i/>
        <sz val="10"/>
        <color indexed="8"/>
        <rFont val="Times New Roman"/>
        <family val="1"/>
      </rPr>
      <t>IPL</t>
    </r>
    <r>
      <rPr>
        <b/>
        <i/>
        <vertAlign val="subscript"/>
        <sz val="10"/>
        <color indexed="8"/>
        <rFont val="Times New Roman"/>
        <family val="1"/>
      </rPr>
      <t>i/0</t>
    </r>
    <r>
      <rPr>
        <b/>
        <sz val="10"/>
        <color indexed="8"/>
        <rFont val="Times New Roman"/>
        <family val="1"/>
      </rPr>
      <t>: Índice de precios Laspayres</t>
    </r>
  </si>
  <si>
    <t xml:space="preserve"> Ventas a precios constantes</t>
  </si>
  <si>
    <t>Índices de volumen</t>
  </si>
  <si>
    <r>
      <rPr>
        <sz val="14"/>
        <color indexed="8"/>
        <rFont val="Symbol"/>
        <family val="1"/>
        <charset val="2"/>
      </rPr>
      <t>Σ</t>
    </r>
    <r>
      <rPr>
        <b/>
        <i/>
        <sz val="14"/>
        <color indexed="8"/>
        <rFont val="Times New Roman"/>
        <family val="1"/>
      </rPr>
      <t>p</t>
    </r>
    <r>
      <rPr>
        <b/>
        <i/>
        <vertAlign val="subscript"/>
        <sz val="14"/>
        <color indexed="8"/>
        <rFont val="Times New Roman"/>
        <family val="1"/>
      </rPr>
      <t>i</t>
    </r>
    <r>
      <rPr>
        <b/>
        <i/>
        <sz val="14"/>
        <color indexed="8"/>
        <rFont val="Times New Roman"/>
        <family val="1"/>
      </rPr>
      <t>q</t>
    </r>
    <r>
      <rPr>
        <b/>
        <i/>
        <vertAlign val="subscript"/>
        <sz val="14"/>
        <color indexed="8"/>
        <rFont val="Times New Roman"/>
        <family val="1"/>
      </rPr>
      <t>0</t>
    </r>
  </si>
  <si>
    <r>
      <rPr>
        <sz val="14"/>
        <color indexed="8"/>
        <rFont val="Symbol"/>
        <family val="1"/>
        <charset val="2"/>
      </rPr>
      <t>Σ</t>
    </r>
    <r>
      <rPr>
        <b/>
        <i/>
        <sz val="14"/>
        <color indexed="8"/>
        <rFont val="Times New Roman"/>
        <family val="1"/>
      </rPr>
      <t>p</t>
    </r>
    <r>
      <rPr>
        <b/>
        <i/>
        <vertAlign val="subscript"/>
        <sz val="14"/>
        <color indexed="8"/>
        <rFont val="Times New Roman"/>
        <family val="1"/>
      </rPr>
      <t>0</t>
    </r>
    <r>
      <rPr>
        <b/>
        <i/>
        <sz val="14"/>
        <color indexed="8"/>
        <rFont val="Times New Roman"/>
        <family val="1"/>
      </rPr>
      <t>q</t>
    </r>
    <r>
      <rPr>
        <b/>
        <i/>
        <vertAlign val="subscript"/>
        <sz val="14"/>
        <color indexed="8"/>
        <rFont val="Times New Roman"/>
        <family val="1"/>
      </rPr>
      <t>i</t>
    </r>
  </si>
  <si>
    <r>
      <rPr>
        <b/>
        <i/>
        <sz val="14"/>
        <color indexed="8"/>
        <rFont val="Times New Roman"/>
        <family val="1"/>
      </rPr>
      <t>p</t>
    </r>
    <r>
      <rPr>
        <b/>
        <i/>
        <vertAlign val="subscript"/>
        <sz val="10"/>
        <color indexed="8"/>
        <rFont val="Times New Roman"/>
        <family val="1"/>
      </rPr>
      <t>A</t>
    </r>
  </si>
  <si>
    <r>
      <rPr>
        <b/>
        <i/>
        <sz val="14"/>
        <color indexed="8"/>
        <rFont val="Times New Roman"/>
        <family val="1"/>
      </rPr>
      <t>p</t>
    </r>
    <r>
      <rPr>
        <b/>
        <i/>
        <vertAlign val="subscript"/>
        <sz val="10"/>
        <color indexed="8"/>
        <rFont val="Times New Roman"/>
        <family val="1"/>
      </rPr>
      <t>B</t>
    </r>
  </si>
  <si>
    <r>
      <rPr>
        <b/>
        <i/>
        <sz val="14"/>
        <color indexed="8"/>
        <rFont val="Times New Roman"/>
        <family val="1"/>
      </rPr>
      <t>p</t>
    </r>
    <r>
      <rPr>
        <b/>
        <i/>
        <vertAlign val="subscript"/>
        <sz val="10"/>
        <color indexed="8"/>
        <rFont val="Times New Roman"/>
        <family val="1"/>
      </rPr>
      <t>C</t>
    </r>
  </si>
  <si>
    <t>Los datos</t>
  </si>
  <si>
    <t>Crecimiento de la industria</t>
  </si>
  <si>
    <t>Variación de precios empresa</t>
  </si>
  <si>
    <t>Variación volúmen ventas empresa</t>
  </si>
  <si>
    <r>
      <rPr>
        <b/>
        <i/>
        <sz val="10"/>
        <color indexed="8"/>
        <rFont val="Times New Roman"/>
        <family val="1"/>
      </rPr>
      <t>IPC</t>
    </r>
    <r>
      <rPr>
        <b/>
        <sz val="10"/>
        <color indexed="8"/>
        <rFont val="Times New Roman"/>
        <family val="1"/>
      </rPr>
      <t xml:space="preserve"> (A partir de inflación) 2010 = 100 </t>
    </r>
  </si>
  <si>
    <t xml:space="preserve">b) Se trata ahora de comparar la inflación con la variación del índice de precios de la empresa. En todos los años los precios de la empresa aumentaron más que el IPC. </t>
  </si>
  <si>
    <t>Inflación esperada</t>
  </si>
  <si>
    <t>Crecimiento esperado de la industria</t>
  </si>
  <si>
    <t>Crecimiento conjunto</t>
  </si>
  <si>
    <t>Producto A</t>
  </si>
  <si>
    <t>Producto B</t>
  </si>
  <si>
    <t>Producto C</t>
  </si>
  <si>
    <t>Sueldo por obrero</t>
  </si>
  <si>
    <t>Índice de sueldos nominales</t>
  </si>
  <si>
    <t>Índices de precios</t>
  </si>
  <si>
    <t>Índice de poder de compra salarios</t>
  </si>
  <si>
    <t>Índice empleo obrero</t>
  </si>
  <si>
    <t>Índice volumen producción</t>
  </si>
  <si>
    <t>Índice               de productividad</t>
  </si>
  <si>
    <t>A</t>
  </si>
  <si>
    <t>B</t>
  </si>
  <si>
    <t>C</t>
  </si>
  <si>
    <t>IPC</t>
  </si>
  <si>
    <t xml:space="preserve">Índice implícito de PPP </t>
  </si>
  <si>
    <t>Sub-valoración (-) / sobre-valoración (+) con respecto al dólar ( %)</t>
  </si>
  <si>
    <t>Precio en dólares</t>
  </si>
  <si>
    <t>Fuente: The Economist y cálculos propios,</t>
  </si>
  <si>
    <t>Tasa de cambio implicita de mercado</t>
  </si>
  <si>
    <t>Indice de apreciacion relativa</t>
  </si>
  <si>
    <t>Bibliografía y fuentes estadísticas</t>
  </si>
  <si>
    <t xml:space="preserve">Fuentes y métodos </t>
  </si>
  <si>
    <t xml:space="preserve">Banco de la República. “Metodología de cálculo del Índice de Tasa de Cambio Real (ITCR) de Colombia” (sin fecha). Explica los cambios de metodología del 2014: www.banrep.gov.co/economia/pli/Metodologia_ITCR_u.PDF </t>
  </si>
  <si>
    <t>Banco Mundial, World Development Indicators 2003, Washington, DC, 2003. Incluye cálculos del PIB en dólares de paridad. Se encuentra disponible en: http://www.worldbank.org/data/wdi2003/</t>
  </si>
  <si>
    <t xml:space="preserve">http://data.worldbank.org Presenta las tasas de cambio de paridad de poder adquisitivo y los PIB a precios de paridad de poder de compra. 
</t>
  </si>
  <si>
    <t>Textos y manuales</t>
  </si>
  <si>
    <t>Balk, Bert M. Price and Quantity Index Numbers. Models for Measuring Aggregate Change and Difference. Cambridge University Press. 2008. Excelente recuento de la historia, la teoría, las aplicaciones y las limitaciones de los índices de precios y cantidades.</t>
  </si>
  <si>
    <t>Organización Internacional del Trabajo / Fondo Monetario Internacional / Organización de Cooperación y Desarrollo Económicos / Oficina Estadística de las Comunidades Europeas / Naciones Unidas / Banco Internacional de Reconstrucción y Fomento / Banco Mundial, Manual del Índice de Precios al Consumidor. Teoría y Práctica. 2006. La más completa guía teórica y práctica sobre el IPC: https://www.imf.org/external/pubs/ft/cpi/manual/2004/esl/cpi_sp.pdf</t>
  </si>
  <si>
    <t>A partir de la información del Cuadro 5.3, calcule los siguientes índices para el período 2019-2021:</t>
  </si>
  <si>
    <t>a)       precios Laspayres base 2019 = 100</t>
  </si>
  <si>
    <t>b)       precios Paasche base 2019 = 100</t>
  </si>
  <si>
    <t>c)       cantidades Paasche base 2019 = 100</t>
  </si>
  <si>
    <t>d)       valor base 2019 = 100</t>
  </si>
  <si>
    <t>Con los resultados del ejercicio 5.1 y los cálculos que se presentan en el Cuadro 5.6 muestre que el índice de precios de Laspayres para 2020, con base 2021, no es el inverso del correspondiente a 2021 con base en 2020. Muestre ahora que la propiedad de reversibilidad sí se cumple entre el índice de precios de Laspayres con base en 2021 y el de Paasche con base en 2020.</t>
  </si>
  <si>
    <t>P19 Q19</t>
  </si>
  <si>
    <t>P20 Q19</t>
  </si>
  <si>
    <t>P21 Q19</t>
  </si>
  <si>
    <t xml:space="preserve"> P19 Q20</t>
  </si>
  <si>
    <t>P20 Q20</t>
  </si>
  <si>
    <t>P21 Q20</t>
  </si>
  <si>
    <t>P19 Q21</t>
  </si>
  <si>
    <t>P21 Q21</t>
  </si>
  <si>
    <t>P20 Q21</t>
  </si>
  <si>
    <t>p19q21/p21q21</t>
  </si>
  <si>
    <t>p20q21/p21q21</t>
  </si>
  <si>
    <t>Precios Laspayres base 2021</t>
  </si>
  <si>
    <t>Precios Paasche base 2021</t>
  </si>
  <si>
    <t>Cantidades Paasche base 2021</t>
  </si>
  <si>
    <t>Valor base 2021</t>
  </si>
  <si>
    <t>p19q19/p21q19</t>
  </si>
  <si>
    <t>p19q19/p21q20</t>
  </si>
  <si>
    <t>q19p19/q21p19</t>
  </si>
  <si>
    <t>q20p20/q21p20</t>
  </si>
  <si>
    <t>p19q19/p21q21</t>
  </si>
  <si>
    <t>p20q20/p21q21</t>
  </si>
  <si>
    <r>
      <t xml:space="preserve">que es el inverso del </t>
    </r>
    <r>
      <rPr>
        <b/>
        <i/>
        <sz val="10"/>
        <color indexed="8"/>
        <rFont val="Times New Roman"/>
        <family val="1"/>
      </rPr>
      <t>IPL</t>
    </r>
    <r>
      <rPr>
        <b/>
        <i/>
        <vertAlign val="subscript"/>
        <sz val="10"/>
        <color indexed="8"/>
        <rFont val="Times New Roman"/>
        <family val="1"/>
      </rPr>
      <t>20/21</t>
    </r>
  </si>
  <si>
    <t>Fuente: DANE, Indice de precios al consumidor.</t>
  </si>
  <si>
    <t>Mes</t>
  </si>
  <si>
    <t>a) calcule la tasa de inflación para el año completo a diciembre de 2019</t>
  </si>
  <si>
    <t>b) calcule la tasa de inflación para el año completo a junio de 2020</t>
  </si>
  <si>
    <t>c) calcule la tasa de inflación para lo corrido del año a junio de 2021</t>
  </si>
  <si>
    <t xml:space="preserve">Ponderación </t>
  </si>
  <si>
    <t>Considere la siguiente información de precios para ingresos bajos:</t>
  </si>
  <si>
    <t>Fuente: DANE, índice de precios al consumidor.</t>
  </si>
  <si>
    <t xml:space="preserve">b) Obtenga las tasas de variación de los precios entre junio de 2017 y junio de 2018 para los diferentes grupos </t>
  </si>
  <si>
    <t xml:space="preserve">d) Obtenga los índices para 2017 y 2018 de los “no-alimentos” a partir de los índices y las ponderaciones de los demás grupos. ¿Cuál fue la variación de precios de los “no-alimentos” entre junio de 2017 y junio de 2018? </t>
  </si>
  <si>
    <t>2018/2017</t>
  </si>
  <si>
    <t>A partir de sus respuestas al ejercicio anterior, calcule el índice de precios relativos de los alimentos (con respecto al resto de artículos de la canasta familiar) para junio de 2017 y junio de 2018. Interprete sus resultados.</t>
  </si>
  <si>
    <t xml:space="preserve">Si se comparan los cálculos para los dos junios se deduce que el precio relativo de los alimentos se redujo en un 2.24% en ese período. Obsérvese que como los índices utilizados para estos cálculos tienen como base diciembre de 2008, entonces el índice de precios relativos obtenido tiene también esa misma base. Esto quiere decir que entre diciembre de 2008 y los meses de junio del 2017 o del 2018, hubo un cambio en el precio relativamente pequeño de los alimentos, pues ambos valores son muy cercanos a 100. </t>
  </si>
  <si>
    <t xml:space="preserve">Calcule el índice ponderado de la tasa de cambio real del peso para 2021 con base 2020 = 100 con respecto a los cuatro principales socios comerciales del país, a partir de la siguiente información (datos son para fin de año):
</t>
  </si>
  <si>
    <t>b) Un índice de precios (Laspayres) con base en 2017 para las ventas de la empresa.</t>
  </si>
  <si>
    <t>c) Las ventas totales a precios constantes de 2017.</t>
  </si>
  <si>
    <t>d) Un índice del volumen de ventas, 2017 = 100.</t>
  </si>
  <si>
    <r>
      <t>b) El índice de precios Laspayres con base en 2017 requiere calcular los valores totales de las ventas a los precios de cada año manteniendo constantes las cantidades vendidas en 2017 (columna</t>
    </r>
    <r>
      <rPr>
        <b/>
        <i/>
        <sz val="10"/>
        <color indexed="8"/>
        <rFont val="Times New Roman"/>
        <family val="1"/>
      </rPr>
      <t xml:space="preserve"> p</t>
    </r>
    <r>
      <rPr>
        <b/>
        <i/>
        <vertAlign val="subscript"/>
        <sz val="10"/>
        <color indexed="8"/>
        <rFont val="Times New Roman"/>
        <family val="1"/>
      </rPr>
      <t>i</t>
    </r>
    <r>
      <rPr>
        <b/>
        <i/>
        <sz val="10"/>
        <color indexed="8"/>
        <rFont val="Times New Roman"/>
        <family val="1"/>
      </rPr>
      <t>q</t>
    </r>
    <r>
      <rPr>
        <b/>
        <i/>
        <vertAlign val="subscript"/>
        <sz val="10"/>
        <color indexed="8"/>
        <rFont val="Times New Roman"/>
        <family val="1"/>
      </rPr>
      <t>o</t>
    </r>
    <r>
      <rPr>
        <b/>
        <i/>
        <sz val="10"/>
        <color indexed="8"/>
        <rFont val="Times New Roman"/>
        <family val="1"/>
      </rPr>
      <t xml:space="preserve"> </t>
    </r>
    <r>
      <rPr>
        <b/>
        <sz val="10"/>
        <color indexed="8"/>
        <rFont val="Times New Roman"/>
        <family val="1"/>
      </rPr>
      <t xml:space="preserve">) y luego calcular un índice de esos valores (columna </t>
    </r>
    <r>
      <rPr>
        <b/>
        <i/>
        <sz val="10"/>
        <color indexed="8"/>
        <rFont val="Times New Roman"/>
        <family val="1"/>
      </rPr>
      <t>IPL</t>
    </r>
    <r>
      <rPr>
        <b/>
        <i/>
        <vertAlign val="subscript"/>
        <sz val="10"/>
        <color indexed="8"/>
        <rFont val="Times New Roman"/>
        <family val="1"/>
      </rPr>
      <t>i/</t>
    </r>
    <r>
      <rPr>
        <b/>
        <vertAlign val="subscript"/>
        <sz val="10"/>
        <color indexed="8"/>
        <rFont val="Times New Roman"/>
        <family val="1"/>
      </rPr>
      <t>0</t>
    </r>
    <r>
      <rPr>
        <b/>
        <sz val="10"/>
        <color indexed="8"/>
        <rFont val="Times New Roman"/>
        <family val="1"/>
      </rPr>
      <t xml:space="preserve">). </t>
    </r>
  </si>
  <si>
    <r>
      <t xml:space="preserve">c) Pueden utilizarse dos métodos. El primero consiste en calcular los valores totales de las ventas multiplicando las cantidades de cada año y cada producto por los precios respectivos de 2017 (columna </t>
    </r>
    <r>
      <rPr>
        <b/>
        <i/>
        <sz val="10"/>
        <color indexed="8"/>
        <rFont val="Times New Roman"/>
        <family val="1"/>
      </rPr>
      <t>p</t>
    </r>
    <r>
      <rPr>
        <b/>
        <i/>
        <vertAlign val="subscript"/>
        <sz val="10"/>
        <color indexed="8"/>
        <rFont val="Times New Roman"/>
        <family val="1"/>
      </rPr>
      <t>0</t>
    </r>
    <r>
      <rPr>
        <b/>
        <i/>
        <sz val="10"/>
        <color indexed="8"/>
        <rFont val="Times New Roman"/>
        <family val="1"/>
      </rPr>
      <t>q</t>
    </r>
    <r>
      <rPr>
        <b/>
        <i/>
        <vertAlign val="subscript"/>
        <sz val="10"/>
        <color indexed="8"/>
        <rFont val="Times New Roman"/>
        <family val="1"/>
      </rPr>
      <t>i</t>
    </r>
    <r>
      <rPr>
        <b/>
        <sz val="10"/>
        <color indexed="8"/>
        <rFont val="Times New Roman"/>
        <family val="1"/>
      </rPr>
      <t>). El segundo consiste en calcular los valores totales de las ventas a precios corrientes y deflactarlos por el índice de precios Laspayres calculado anteriormente (columna siguiente). Los resultados no son idénticos. ¿Por qué?</t>
    </r>
  </si>
  <si>
    <t>d) Se trata de dividir cada una de las dos series obtenidas del ejercicio anterior por su valor correspondiente a 2017. Los resultados aparecen en las dos últimas columnas del mismo cuadro. Obsérvese que con el primer método el resultado final es un índice de cantidades tipo Laspayres y con el segundo es un índice de cantidades tipo Paasche (esto explica la diferencia del punto anterior).</t>
  </si>
  <si>
    <t>Fuente: Indice de producción industrial DANE, cálculos propios.</t>
  </si>
  <si>
    <t>c)     ¿cuál debería haber sido el valor total de las ventas de la empresa en 2022 para que hubiera mantenido su participación en el mercado en 2021, suponiendo un crecimiento de la industria nacional del 1.5% y un crecimiento de precios del 7%?</t>
  </si>
  <si>
    <t>d)    ¿cuál debería ser el precio de cada uno de los productos en 2022 para que fueran relativamente iguales de costosos para los compradores que en 2017?</t>
  </si>
  <si>
    <t>Se pide explicar si los siguientes reclamos de los trabajadores en 2021 son justificados:</t>
  </si>
  <si>
    <t>Uruguay</t>
  </si>
  <si>
    <t xml:space="preserve">Euro área </t>
  </si>
  <si>
    <t>Euro área</t>
  </si>
  <si>
    <t xml:space="preserve">Fuente: Banco Mundial. </t>
  </si>
  <si>
    <r>
      <t>W*IPC</t>
    </r>
    <r>
      <rPr>
        <b/>
        <vertAlign val="subscript"/>
        <sz val="10"/>
        <color indexed="8"/>
        <rFont val="Times New Roman"/>
        <family val="1"/>
      </rPr>
      <t>jun17</t>
    </r>
  </si>
  <si>
    <r>
      <t>W*IPC</t>
    </r>
    <r>
      <rPr>
        <b/>
        <vertAlign val="subscript"/>
        <sz val="10"/>
        <color indexed="8"/>
        <rFont val="Times New Roman"/>
        <family val="1"/>
      </rPr>
      <t>jun18</t>
    </r>
  </si>
  <si>
    <r>
      <t>IPC</t>
    </r>
    <r>
      <rPr>
        <b/>
        <vertAlign val="subscript"/>
        <sz val="10"/>
        <color indexed="8"/>
        <rFont val="Times New Roman"/>
        <family val="1"/>
      </rPr>
      <t>jun17</t>
    </r>
  </si>
  <si>
    <r>
      <rPr>
        <sz val="10"/>
        <color indexed="8"/>
        <rFont val="Times New Roman"/>
        <family val="1"/>
      </rPr>
      <t>IPC</t>
    </r>
    <r>
      <rPr>
        <vertAlign val="subscript"/>
        <sz val="10"/>
        <color indexed="8"/>
        <rFont val="Times New Roman"/>
        <family val="1"/>
      </rPr>
      <t>jun18</t>
    </r>
  </si>
  <si>
    <r>
      <t>W</t>
    </r>
    <r>
      <rPr>
        <b/>
        <vertAlign val="subscript"/>
        <sz val="10"/>
        <color indexed="8"/>
        <rFont val="Times New Roman"/>
        <family val="1"/>
      </rPr>
      <t>A</t>
    </r>
    <r>
      <rPr>
        <b/>
        <sz val="10"/>
        <color indexed="8"/>
        <rFont val="Times New Roman"/>
        <family val="1"/>
      </rPr>
      <t>*IPC</t>
    </r>
    <r>
      <rPr>
        <b/>
        <vertAlign val="subscript"/>
        <sz val="10"/>
        <color indexed="8"/>
        <rFont val="Times New Roman"/>
        <family val="1"/>
      </rPr>
      <t>Ajun17</t>
    </r>
  </si>
  <si>
    <r>
      <rPr>
        <sz val="10"/>
        <color indexed="8"/>
        <rFont val="Times New Roman"/>
        <family val="1"/>
      </rPr>
      <t>W</t>
    </r>
    <r>
      <rPr>
        <vertAlign val="subscript"/>
        <sz val="10"/>
        <color indexed="8"/>
        <rFont val="Times New Roman"/>
        <family val="1"/>
      </rPr>
      <t>A</t>
    </r>
    <r>
      <rPr>
        <sz val="10"/>
        <color indexed="8"/>
        <rFont val="Times New Roman"/>
        <family val="1"/>
      </rPr>
      <t>*IPC</t>
    </r>
    <r>
      <rPr>
        <vertAlign val="subscript"/>
        <sz val="10"/>
        <color indexed="8"/>
        <rFont val="Times New Roman"/>
        <family val="1"/>
      </rPr>
      <t>Ajun18</t>
    </r>
  </si>
  <si>
    <r>
      <t>IPC</t>
    </r>
    <r>
      <rPr>
        <b/>
        <vertAlign val="subscript"/>
        <sz val="10"/>
        <color indexed="8"/>
        <rFont val="Times New Roman"/>
        <family val="1"/>
      </rPr>
      <t>NA2017</t>
    </r>
  </si>
  <si>
    <r>
      <rPr>
        <sz val="10"/>
        <color indexed="8"/>
        <rFont val="Times New Roman"/>
        <family val="1"/>
      </rPr>
      <t>IPC</t>
    </r>
    <r>
      <rPr>
        <vertAlign val="subscript"/>
        <sz val="10"/>
        <color indexed="8"/>
        <rFont val="Times New Roman"/>
        <family val="1"/>
      </rPr>
      <t>NA2018</t>
    </r>
  </si>
  <si>
    <t>Índice de precios al consumidor para ingresos bajos. Nacional
2008=100 (Diciembre 2008=100)</t>
  </si>
  <si>
    <t>Prueba de IPC Laspayres Jun18/08</t>
  </si>
  <si>
    <r>
      <t xml:space="preserve">Prueba de </t>
    </r>
    <r>
      <rPr>
        <b/>
        <i/>
        <sz val="10"/>
        <color indexed="8"/>
        <rFont val="Times New Roman"/>
        <family val="1"/>
      </rPr>
      <t>IPC</t>
    </r>
    <r>
      <rPr>
        <b/>
        <sz val="10"/>
        <color indexed="8"/>
        <rFont val="Times New Roman"/>
        <family val="1"/>
      </rPr>
      <t xml:space="preserve"> Laspayres Jun17/08</t>
    </r>
  </si>
  <si>
    <t>d) calcule la tasa promedio de inflación durante 2020</t>
  </si>
  <si>
    <t>d) calcule la tasa promedio de inflación durante 2020.</t>
  </si>
  <si>
    <t>Con la información que aparece abajo sobre precios al consumidor para ingresos bajos:</t>
  </si>
  <si>
    <t>Índice de precios al consumidor para ingresos bajos  (Diciembre 2008=100)</t>
  </si>
  <si>
    <t>b) Variaciones de los precios entre junio 2017 y junio 2018 para los diferentes grupos</t>
  </si>
  <si>
    <t xml:space="preserve">La primera columna son las ponderaciones ajustadas para los cuatro países, que resultan de dividir las que utiliza el Banco de la Republica por (1-0.339), de forma que la suma de las cuatro sea 1. La segunda columna son los índices de precios 2000=100 que salen directamente de la información de la pregunta (las inflaciones de 2000 son irrelevantes para el ejercicio). La columna siguiente son los índices de las tasa de cambio con respecto al dólar, que resultan de comparar las tasa de cambio para 2000 y 2001. Si el índice de la tasa de cambio del peso calculado de igual forma se divide por los índices anteriores, se obtiene la columna siguiente, que representa los índices de las tasa de cambio del peso con respecto a cada uno de los cuatro países. La última columna se explica por sí misma. La sumatoria de esta ultima columna, dividida por el índice de precios colombiano base 2000=100 es el índice de la tasa de cambio real buscado. El resultado indica que, con respecto a los cuatro países considerados, la tasa de cambio real del peso se revaluó en 3.5% entre diciembre de 2000 y diciembre de 2001. </t>
  </si>
  <si>
    <t>2021 con respecto a 2019</t>
  </si>
  <si>
    <t>a) Se calculan las variaciones del índice de volumen de ventas de la empresa y se comparan con las tasas de crecimiento de la industria. Como se deduce del cuadro siguiente, la empresa sólo perdió mercado en 2021, respecto al 2020. Pero en 2020 había ganado mucho mercado, de forma que, con respecto a 2019, hasta 2021 la empresa ganó 3.9% de participación en el mercado: los cálculos aperecen en el renglón "2021 respecto a 2019"</t>
  </si>
  <si>
    <t>c) El valor de las ventas en 2021 (43,140) debe aumentar en 8,6% (que resulta de combinar --no de sumar-- la inflación esperada con el crecimiento esperado de la industria).</t>
  </si>
  <si>
    <t>Valor de las ventas en 2021</t>
  </si>
  <si>
    <t>Valor esperado de las ventas en 2022</t>
  </si>
  <si>
    <t>d) Los precios de 2017 deben multiplicarse por 1.1341 para llegar al 2021 (véase el cuadro), y por 1.07 para llevarlos a 2022. Por consiguiente:</t>
  </si>
  <si>
    <t>Precio en 2017</t>
  </si>
  <si>
    <t>Precio en 2021</t>
  </si>
  <si>
    <t>Precio en 2022</t>
  </si>
  <si>
    <t>La empresa ABC cuenta, además, con la siguiente información de su Departamento de Recursos Humanos</t>
  </si>
  <si>
    <t xml:space="preserve">La empresa ABC cuenta, además, con la siguiente información de su Departamento de Recursos Humanos </t>
  </si>
  <si>
    <t>Si se calcula un índice de los sueldos pagados por obrero y se compara con los índices de precios unitarios de los tres artículos de la empresa, puede verse que para 2020 y 2021 el argumento es válido en relación con el artículo B, pero no en relación con los artículos A y C:</t>
  </si>
  <si>
    <r>
      <t>Sin embargo, el poder de compra de los salarios debe medirse correctamente deflactando el índice de los salarios nominales por el</t>
    </r>
    <r>
      <rPr>
        <b/>
        <i/>
        <sz val="10"/>
        <color indexed="8"/>
        <rFont val="Times New Roman"/>
        <family val="1"/>
      </rPr>
      <t xml:space="preserve"> IPC</t>
    </r>
    <r>
      <rPr>
        <b/>
        <sz val="10"/>
        <color indexed="8"/>
        <rFont val="Times New Roman"/>
        <family val="1"/>
      </rPr>
      <t xml:space="preserve">. En el cuadro se ve que el poder de compra de los salarios aumentó entre 2017 y 2019, tuvo un leve descenso en 2020 pero luego aumentó en 2021. </t>
    </r>
  </si>
  <si>
    <t>b) Para calcular un índice de productividad media de los obreros debe dividirse el índice de volumen de ventas (suponiendo que las ventas y la producción son iguales, es el índice calculado en el ejercicio 5.13) por el índice de empleo obrero (a partir de la información sobre número de obreros). Los resultados que aparecen en el cuadro muestran que este índice de productividad creció en todos los años (a excepción de 2020 donde presentó una leve disminución).  Es cierto que los aumentos de productividad de los obreros han sido mucho mayores que el aumento de los salarios reales, tanto si se deflactan por el IPC como por el índice de precios de los productos de la empresa. Por lo tanto, sí es cierto que los aumentos de productividad media de los obreros han ido a otros fines, incluyendo pagos de burocracia (si los empleados son la burocracia, puede verse en los datos que sí ha habido un gran aumento de sueldos pagados a la burocracia).</t>
  </si>
  <si>
    <t>`</t>
  </si>
  <si>
    <t>Tipo de cambio respecto a Estados Unidos debería ser</t>
  </si>
  <si>
    <t>Tipo de cambio respecto a China debería ser</t>
  </si>
  <si>
    <t>Pesos corrientes</t>
  </si>
  <si>
    <t>Dólares corrientes</t>
  </si>
  <si>
    <t>Dólares de paridad</t>
  </si>
  <si>
    <t>Valores del PIB de Colombia en distintas monedas (miles de millones)</t>
  </si>
  <si>
    <t>Tasa de cambio implícita de paridad de poder adquisitivo</t>
  </si>
  <si>
    <t>Con base en las siguientes cifras calcule la tasa de cambio (implícita) de mercado, la tasa de cambio (implícita) de paridad de poder adquisitivo (TCPPA) y el índice de apreciación relativa (por poder de compra) del peso colombiano. Interprete los resultados.</t>
  </si>
  <si>
    <t>El PIB colombiano, en dólares de paridad, es más del doble del PIB en dólares corrientes. Es decir, la capacidad de compra de los pesos en Colombia es mucho más alta que en Estados Unidos, cuando se convierte a dólares. Esto se agudizó entre 2017 y 2020.</t>
  </si>
  <si>
    <t>Café</t>
  </si>
  <si>
    <t>Carbon</t>
  </si>
  <si>
    <t>Petroleo y sus derivados</t>
  </si>
  <si>
    <t xml:space="preserve">Ferroníquel </t>
  </si>
  <si>
    <t xml:space="preserve">www.banrep.gov.co Presenta las series del IPC, el IPP y la ITCR según las metodologías más recientes.
</t>
  </si>
  <si>
    <t>www.dane.gov.co Presenta las series del IPC y el IPP según las metodologías
más recientes, y documentos técnicos que explican la construcción de ambos
índices.</t>
  </si>
  <si>
    <t>Volumen</t>
  </si>
  <si>
    <t>(Toneladas)</t>
  </si>
  <si>
    <t>Precio: miles de dólares FOB/ton</t>
  </si>
  <si>
    <t>Valor base 2019</t>
  </si>
  <si>
    <t>Precios Laspayres base 2019</t>
  </si>
  <si>
    <t>Cantidades Paasche base 2019</t>
  </si>
  <si>
    <t>Con la información del Cuadro 5.3 obtenga los índices simples de precios base 2021= 100 para los cuatro productos de la canasta de exportaciones tradicionales. Obtenga ahora las ponderaciones según el valor de los productos en 2019. Finalmente, con los índices simples y las ponderaciones, calcule los índices de precios Laspayres y Paasche para 2019 con base en 2021. Compruebe que los resultados son iguales a los obtenidos en el ejercicio 5.1</t>
  </si>
  <si>
    <t>Índice simple de precios del Café:</t>
  </si>
  <si>
    <t>Para el año 2019: (Precio 2019 / Precio 2021) * 100 = (3.03 / 4.51) * 100 = 67,18</t>
  </si>
  <si>
    <t>Para el año 2020: (Precio 2020 / Precio 2021) * 100 = (3.53 / 4.51) * 100 = 78,16</t>
  </si>
  <si>
    <t>Índice simple de precios del Carbón:</t>
  </si>
  <si>
    <t>Para el año 2019: (Precio 2019 / Precio 2021) * 100 = (0.08 / 0.09) * 100 = 88.89</t>
  </si>
  <si>
    <t>Para el año 2020: (Precio 2020 / Precio 2021) * 100 = (0.06 / 0.09) * 100 = 66.67</t>
  </si>
  <si>
    <t>Índice simple de precios del Petróleo y sus derivados:</t>
  </si>
  <si>
    <t>Para el año 2019: (Precio 2019 / Precio 2021) * 100 = (0.40 / 0.44) * 100 = 90.91</t>
  </si>
  <si>
    <t>Para el año 2020: (Precio 2020 / Precio 2021) * 100 = (0.25 / 0.44) * 100 = 56.82</t>
  </si>
  <si>
    <t>Índice simple de precios del Ferroníquel:</t>
  </si>
  <si>
    <t>Para el año 2019: (Precio 2019 / Precio 2021) * 100 = (3.91 / 4.87) * 100 = 80.29</t>
  </si>
  <si>
    <t>Para el año 2020: (Precio 2020 / Precio 2021) * 100 = (3.49 / 4.87) * 100 = 71.65</t>
  </si>
  <si>
    <t>Ponderación del Café:</t>
  </si>
  <si>
    <t>Ponderación del Carbón:</t>
  </si>
  <si>
    <t>Ponderación del Petróleo y sus derivados:</t>
  </si>
  <si>
    <t>Ponderación del Ferroníquel:</t>
  </si>
  <si>
    <t>Índice de precios de Laspeyres para 2019:</t>
  </si>
  <si>
    <t>Índice de precios de Paasche para 2019:</t>
  </si>
  <si>
    <t>(Índice simple de precios del Café en 2019 * Ponderación del Café en 2019) + (Índice simple de precios del Carbón en 2019 * Ponderación del Carbón en 2019) + (Índice simple de precios del Petróleo y sus derivados en 2019 * Ponderación del Petróleo y sus derivados en 2019) + (Índice simple de precios del Ferroníquel en 2019 * Ponderación del Ferroníquel en 2019)</t>
  </si>
  <si>
    <t>se calcula de esta forma:</t>
  </si>
  <si>
    <t>Índice de precios Paasche = (Valor total de los productos en 2021 / Valor total de los productos en 2019) * 100</t>
  </si>
  <si>
    <t>Valor canasta total</t>
  </si>
  <si>
    <t>Con la información del Cuadro 5.3 obtenga los índices simples de precios base 2021= 100 para los cuatro productos de la canasta de exportaciones tradicionales. Obtenga ahora las ponderaciones según el valor de los productos en 2019 y 2021. Finalmente, con los índices simples y las ponderaciones, calcule los índices de precios Laspayres y Paasche para 2019 con base en 2021. Compruebe que los resultados son iguales a los obtenidos en el ejercicio 5.1</t>
  </si>
  <si>
    <t>Valor= cantidad * precio</t>
  </si>
  <si>
    <t>Ponderación = (Valor del Café en el año / Valor total de todos los productos en el año) * 100</t>
  </si>
  <si>
    <t>Ponderación = (Valor del Carbón en el año / Valor total de todos los productos en el año) * 100</t>
  </si>
  <si>
    <t>Ponderación = (Valor del Petróleo y sus derivados en el año/ Valor total de todos los productos en el año) * 100</t>
  </si>
  <si>
    <t>Ponderación = (Valor del Ferroníquel en el año/ Valor total de todos los productos en el año) * 100</t>
  </si>
  <si>
    <r>
      <t xml:space="preserve">IPL </t>
    </r>
    <r>
      <rPr>
        <b/>
        <i/>
        <vertAlign val="subscript"/>
        <sz val="10"/>
        <color indexed="8"/>
        <rFont val="Times New Roman"/>
        <family val="1"/>
      </rPr>
      <t>20/21</t>
    </r>
    <r>
      <rPr>
        <b/>
        <vertAlign val="subscript"/>
        <sz val="10"/>
        <color indexed="8"/>
        <rFont val="Times New Roman"/>
        <family val="1"/>
      </rPr>
      <t xml:space="preserve"> </t>
    </r>
    <r>
      <rPr>
        <b/>
        <sz val="10"/>
        <color indexed="8"/>
        <rFont val="Times New Roman"/>
        <family val="1"/>
      </rPr>
      <t>= 69,1, del ejercicio 5.1,cuyo inverso es 1,44</t>
    </r>
  </si>
  <si>
    <t>Ejercicio 5.1</t>
  </si>
  <si>
    <t>Ejercicio 5.2</t>
  </si>
  <si>
    <t>Ejercicio 5.3</t>
  </si>
  <si>
    <t>Ejercicio 5.4</t>
  </si>
  <si>
    <t>Ejercicio 5.5</t>
  </si>
  <si>
    <t>Ejercicio 5.6</t>
  </si>
  <si>
    <t>Ejercicio 5.7</t>
  </si>
  <si>
    <t>Ejercicio 5.8</t>
  </si>
  <si>
    <t>Ejercicio 5.9</t>
  </si>
  <si>
    <t>Ejercicio 5.10</t>
  </si>
  <si>
    <t>Ejercicio 5.11</t>
  </si>
  <si>
    <t>Ejercicio 5.12</t>
  </si>
  <si>
    <t>Ejercicio 5.13</t>
  </si>
  <si>
    <t>Ejercicio 5.14</t>
  </si>
  <si>
    <t>Ejercicio 5.15</t>
  </si>
  <si>
    <t>Ejercicio 5.16</t>
  </si>
  <si>
    <t>Ejercicio 5.17</t>
  </si>
  <si>
    <t>Ejercicio 5.18</t>
  </si>
  <si>
    <t>Ejercicio 5.19</t>
  </si>
  <si>
    <t>Respuesta 5.1</t>
  </si>
  <si>
    <t>Respuesta 5.2</t>
  </si>
  <si>
    <t>Respuesta 5.3</t>
  </si>
  <si>
    <t>Respuesta 5.4</t>
  </si>
  <si>
    <t>Respuesta 5.5</t>
  </si>
  <si>
    <t>Respuesta 5.6</t>
  </si>
  <si>
    <t>Respuesta 5.7</t>
  </si>
  <si>
    <t>Respuesta 5.8</t>
  </si>
  <si>
    <t>Respuesta 5.9</t>
  </si>
  <si>
    <t>Respuesta 5.10</t>
  </si>
  <si>
    <t>Respuesta 5.11</t>
  </si>
  <si>
    <t>Respuesta 5.12</t>
  </si>
  <si>
    <t>Respuesta 5.13</t>
  </si>
  <si>
    <t>Respuesta 5.14</t>
  </si>
  <si>
    <t>Respuesta 5.15</t>
  </si>
  <si>
    <t>Respuesta 5.16</t>
  </si>
  <si>
    <t>Respuesta 5.17</t>
  </si>
  <si>
    <t>Respuesta 5.18</t>
  </si>
  <si>
    <t>Respuesta 5.19</t>
  </si>
  <si>
    <t>Volver al índice</t>
  </si>
  <si>
    <t>Ir a respuesta 5,1</t>
  </si>
  <si>
    <t>Ir a respuesta 5.2</t>
  </si>
  <si>
    <t>Ir a respuesta 5.3</t>
  </si>
  <si>
    <t>Ir a respuesta 5.4</t>
  </si>
  <si>
    <t>Ir a respuesta 5.5</t>
  </si>
  <si>
    <t>Ir a respuesta 5.6</t>
  </si>
  <si>
    <t>Ir a respuesta 5.7</t>
  </si>
  <si>
    <t>Ir a respuesta 5.8</t>
  </si>
  <si>
    <t>Ir a respuesta 5.9</t>
  </si>
  <si>
    <t>Ir a respuesta 5.10</t>
  </si>
  <si>
    <t>Ir a respuesta 5.11</t>
  </si>
  <si>
    <t>Ir a respuesta 5.12</t>
  </si>
  <si>
    <t>Ir a respuesta 5.13</t>
  </si>
  <si>
    <t>Ir a respuesta 5.14</t>
  </si>
  <si>
    <t>Ir a respuesta 5.15</t>
  </si>
  <si>
    <t>Ir a respuesta 5.16</t>
  </si>
  <si>
    <t>Ir a respuesta 5.17</t>
  </si>
  <si>
    <t>Ir a respuesta 5.18</t>
  </si>
  <si>
    <t>Ir a respuesta 5.19</t>
  </si>
  <si>
    <t>Volver a ejercicios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</si>
</sst>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quot; &quot;* #,##0.00&quot; &quot;;&quot; &quot;* &quot;-&quot;#,##0.00&quot; &quot;;&quot; &quot;* &quot;-&quot;??&quot; &quot;"/>
    <numFmt numFmtId="165" formatCode="&quot; &quot;* #,##0&quot; &quot;;&quot; &quot;* &quot;-&quot;#,##0&quot; &quot;;&quot; &quot;* &quot;-&quot;??&quot; &quot;"/>
    <numFmt numFmtId="166" formatCode="&quot; &quot;* #,##0.0&quot; &quot;;&quot; &quot;* &quot;-&quot;#,##0.0&quot; &quot;;&quot; &quot;* &quot;-&quot;??&quot; &quot;"/>
    <numFmt numFmtId="167" formatCode="#,##0.0"/>
    <numFmt numFmtId="168" formatCode="&quot; &quot;* #,##0&quot; &quot;;&quot; &quot;* \(#,##0\);&quot; &quot;* &quot;-&quot;??&quot; &quot;"/>
    <numFmt numFmtId="169" formatCode="&quot; &quot;* #,##0.0&quot; &quot;;&quot; &quot;* \(#,##0.0\);&quot; &quot;* &quot;-&quot;?&quot; &quot;"/>
    <numFmt numFmtId="170" formatCode="&quot; &quot;* #,##0&quot; &quot;;&quot; &quot;* \(#,##0\);&quot; &quot;* &quot;-&quot;?&quot; &quot;"/>
    <numFmt numFmtId="171" formatCode="&quot; &quot;* #,##0.00&quot; &quot;;&quot; &quot;* \(#,##0.00\);&quot; &quot;* &quot;-&quot;??&quot; &quot;"/>
    <numFmt numFmtId="172" formatCode="&quot; &quot;* #,##0.0&quot; &quot;;&quot; &quot;* \(#,##0.0\);&quot; &quot;* &quot;-&quot;??&quot; &quot;"/>
    <numFmt numFmtId="173" formatCode="&quot; &quot;* #,##0.000&quot; &quot;;&quot; &quot;* \(#,##0.000\);&quot; &quot;* &quot;-&quot;??&quot; &quot;"/>
    <numFmt numFmtId="174" formatCode="0.000%"/>
    <numFmt numFmtId="175" formatCode="0.0"/>
    <numFmt numFmtId="176" formatCode="0.000"/>
    <numFmt numFmtId="177" formatCode="&quot; &quot;* #,##0.0000&quot; &quot;;&quot; &quot;* &quot;-&quot;#,##0.0000&quot; &quot;;&quot; &quot;* &quot;-&quot;??&quot; &quot;"/>
    <numFmt numFmtId="178" formatCode="0.0000;0.0000"/>
    <numFmt numFmtId="179" formatCode="0.00;0.00"/>
    <numFmt numFmtId="180" formatCode="#,##0.000"/>
    <numFmt numFmtId="181" formatCode="#,##0.0000"/>
    <numFmt numFmtId="182" formatCode="0.0000"/>
    <numFmt numFmtId="183" formatCode="###&quot; &quot;###&quot; &quot;###&quot; &quot;###"/>
    <numFmt numFmtId="184" formatCode="0.0%"/>
    <numFmt numFmtId="185" formatCode="&quot; &quot;* #,##0.000&quot; &quot;;&quot; &quot;* &quot;-&quot;#,##0.000&quot; &quot;;&quot; &quot;* &quot;-&quot;??&quot; &quot;"/>
    <numFmt numFmtId="186" formatCode="_-* #,##0.0\ _€_-;\-* #,##0.0\ _€_-;_-* &quot;-&quot;?\ _€_-;_-@_-"/>
    <numFmt numFmtId="187" formatCode="_-* #,##0.00\ _€_-;\-* #,##0.00\ _€_-;_-* &quot;-&quot;??\ _€_-;_-@_-"/>
    <numFmt numFmtId="188" formatCode="_-* #,##0.0000_-;\-* #,##0.0000_-;_-* &quot;-&quot;?_-;_-@_-"/>
    <numFmt numFmtId="189" formatCode="_-* #,##0.0_-;\-* #,##0.0_-;_-* &quot;-&quot;?_-;_-@_-"/>
  </numFmts>
  <fonts count="62">
    <font>
      <sz val="10"/>
      <color indexed="8"/>
      <name val="Arial"/>
    </font>
    <font>
      <b/>
      <sz val="10"/>
      <color indexed="14"/>
      <name val="Times New Roman"/>
      <family val="1"/>
    </font>
    <font>
      <b/>
      <sz val="8"/>
      <color indexed="14"/>
      <name val="Times New Roman"/>
      <family val="1"/>
    </font>
    <font>
      <b/>
      <sz val="14"/>
      <color indexed="12"/>
      <name val="Times New Roman"/>
      <family val="1"/>
    </font>
    <font>
      <b/>
      <sz val="16"/>
      <color indexed="8"/>
      <name val="Times New Roman"/>
      <family val="1"/>
    </font>
    <font>
      <sz val="10"/>
      <color indexed="8"/>
      <name val="Times New Roman"/>
      <family val="1"/>
    </font>
    <font>
      <i/>
      <sz val="10"/>
      <color indexed="8"/>
      <name val="Times New Roman"/>
      <family val="1"/>
    </font>
    <font>
      <b/>
      <i/>
      <sz val="10"/>
      <color indexed="8"/>
      <name val="Times New Roman"/>
      <family val="1"/>
    </font>
    <font>
      <b/>
      <i/>
      <u/>
      <sz val="10"/>
      <color indexed="8"/>
      <name val="Times Roman"/>
    </font>
    <font>
      <b/>
      <sz val="14"/>
      <color indexed="16"/>
      <name val="Times New Roman"/>
      <family val="1"/>
    </font>
    <font>
      <b/>
      <i/>
      <u/>
      <sz val="10"/>
      <color indexed="8"/>
      <name val="Times New Roman"/>
      <family val="1"/>
    </font>
    <font>
      <b/>
      <u/>
      <sz val="10"/>
      <color indexed="8"/>
      <name val="Times New Roman"/>
      <family val="1"/>
    </font>
    <font>
      <b/>
      <sz val="10"/>
      <color indexed="8"/>
      <name val="Times New Roman"/>
      <family val="1"/>
    </font>
    <font>
      <b/>
      <sz val="12"/>
      <color indexed="12"/>
      <name val="Times New Roman"/>
      <family val="1"/>
    </font>
    <font>
      <b/>
      <sz val="12"/>
      <color indexed="14"/>
      <name val="Times New Roman"/>
      <family val="1"/>
    </font>
    <font>
      <b/>
      <u/>
      <sz val="10"/>
      <color indexed="14"/>
      <name val="Times New Roman"/>
      <family val="1"/>
    </font>
    <font>
      <b/>
      <sz val="10"/>
      <color indexed="16"/>
      <name val="Times New Roman"/>
      <family val="1"/>
    </font>
    <font>
      <b/>
      <sz val="10"/>
      <color indexed="16"/>
      <name val="Times Roman"/>
    </font>
    <font>
      <b/>
      <u/>
      <sz val="10"/>
      <color indexed="14"/>
      <name val="Times Roman"/>
    </font>
    <font>
      <b/>
      <sz val="10"/>
      <color indexed="8"/>
      <name val="Times Roman"/>
    </font>
    <font>
      <sz val="10"/>
      <color indexed="14"/>
      <name val="Times New Roman"/>
      <family val="1"/>
    </font>
    <font>
      <u/>
      <sz val="10"/>
      <color indexed="18"/>
      <name val="Times New Roman"/>
      <family val="1"/>
    </font>
    <font>
      <b/>
      <u/>
      <sz val="10"/>
      <color indexed="18"/>
      <name val="Times Roman"/>
    </font>
    <font>
      <b/>
      <u/>
      <sz val="10"/>
      <color indexed="16"/>
      <name val="Times New Roman"/>
      <family val="1"/>
    </font>
    <font>
      <b/>
      <sz val="10"/>
      <color indexed="19"/>
      <name val="Times Roman"/>
    </font>
    <font>
      <b/>
      <sz val="8"/>
      <color indexed="8"/>
      <name val="Times New Roman"/>
      <family val="1"/>
    </font>
    <font>
      <sz val="8"/>
      <color indexed="8"/>
      <name val="Times New Roman"/>
      <family val="1"/>
    </font>
    <font>
      <b/>
      <sz val="9"/>
      <color indexed="19"/>
      <name val="Times Roman"/>
    </font>
    <font>
      <sz val="10"/>
      <color indexed="8"/>
      <name val="Times Roman"/>
    </font>
    <font>
      <b/>
      <sz val="14"/>
      <color indexed="8"/>
      <name val="Times New Roman"/>
      <family val="1"/>
    </font>
    <font>
      <b/>
      <sz val="12"/>
      <color indexed="16"/>
      <name val="Times New Roman"/>
      <family val="1"/>
    </font>
    <font>
      <sz val="10"/>
      <color indexed="14"/>
      <name val="Arial"/>
      <family val="2"/>
    </font>
    <font>
      <b/>
      <sz val="14"/>
      <color indexed="14"/>
      <name val="Times New Roman"/>
      <family val="1"/>
    </font>
    <font>
      <sz val="10"/>
      <color indexed="8"/>
      <name val="Symbol"/>
      <family val="1"/>
      <charset val="2"/>
    </font>
    <font>
      <b/>
      <i/>
      <vertAlign val="subscript"/>
      <sz val="10"/>
      <color indexed="8"/>
      <name val="Times New Roman"/>
      <family val="1"/>
    </font>
    <font>
      <i/>
      <sz val="12"/>
      <color indexed="8"/>
      <name val="Times New Roman"/>
      <family val="1"/>
    </font>
    <font>
      <sz val="12"/>
      <color indexed="8"/>
      <name val="Times New Roman"/>
      <family val="1"/>
    </font>
    <font>
      <b/>
      <sz val="10"/>
      <color indexed="8"/>
      <name val="Arial"/>
      <family val="2"/>
    </font>
    <font>
      <b/>
      <vertAlign val="subscript"/>
      <sz val="10"/>
      <color indexed="8"/>
      <name val="Times New Roman"/>
      <family val="1"/>
    </font>
    <font>
      <u/>
      <sz val="9"/>
      <color indexed="8"/>
      <name val="Times New Roman"/>
      <family val="1"/>
    </font>
    <font>
      <vertAlign val="subscript"/>
      <sz val="10"/>
      <color indexed="8"/>
      <name val="Times New Roman"/>
      <family val="1"/>
    </font>
    <font>
      <u/>
      <sz val="8"/>
      <color indexed="8"/>
      <name val="Times New Roman"/>
      <family val="1"/>
    </font>
    <font>
      <sz val="14"/>
      <color indexed="8"/>
      <name val="Symbol"/>
      <family val="1"/>
      <charset val="2"/>
    </font>
    <font>
      <b/>
      <i/>
      <sz val="14"/>
      <color indexed="8"/>
      <name val="Times New Roman"/>
      <family val="1"/>
    </font>
    <font>
      <b/>
      <i/>
      <vertAlign val="subscript"/>
      <sz val="14"/>
      <color indexed="8"/>
      <name val="Times New Roman"/>
      <family val="1"/>
    </font>
    <font>
      <b/>
      <sz val="8"/>
      <color indexed="14"/>
      <name val="Times Roman"/>
    </font>
    <font>
      <b/>
      <sz val="10"/>
      <color indexed="8"/>
      <name val="Tahoma"/>
      <family val="2"/>
    </font>
    <font>
      <u/>
      <sz val="10"/>
      <color indexed="18"/>
      <name val="Arial"/>
      <family val="2"/>
    </font>
    <font>
      <b/>
      <sz val="10"/>
      <color indexed="19"/>
      <name val="Times New Roman"/>
      <family val="1"/>
    </font>
    <font>
      <sz val="9"/>
      <color indexed="8"/>
      <name val="Arial"/>
      <family val="2"/>
    </font>
    <font>
      <b/>
      <i/>
      <sz val="10"/>
      <color indexed="19"/>
      <name val="Times Roman"/>
    </font>
    <font>
      <sz val="10"/>
      <color indexed="8"/>
      <name val="Arial"/>
      <family val="2"/>
    </font>
    <font>
      <sz val="10"/>
      <color rgb="FF000000"/>
      <name val="Arial"/>
      <family val="2"/>
    </font>
    <font>
      <b/>
      <sz val="10"/>
      <color rgb="FF000000"/>
      <name val="Arial"/>
      <family val="2"/>
    </font>
    <font>
      <b/>
      <i/>
      <sz val="10"/>
      <color rgb="FF000000"/>
      <name val="Times New Roman"/>
      <family val="1"/>
    </font>
    <font>
      <sz val="10"/>
      <color rgb="FF000000"/>
      <name val="Times New Roman"/>
      <family val="1"/>
    </font>
    <font>
      <b/>
      <sz val="10"/>
      <color rgb="FF000000"/>
      <name val="Times New Roman"/>
      <family val="1"/>
    </font>
    <font>
      <sz val="8"/>
      <color rgb="FF000000"/>
      <name val="Times New Roman"/>
      <family val="1"/>
    </font>
    <font>
      <sz val="10"/>
      <color indexed="8"/>
      <name val="Arial"/>
      <family val="2"/>
    </font>
    <font>
      <u/>
      <sz val="10"/>
      <color theme="10"/>
      <name val="Arial"/>
      <family val="2"/>
    </font>
    <font>
      <b/>
      <sz val="12"/>
      <color indexed="15"/>
      <name val="Times New Roman"/>
      <family val="1"/>
    </font>
    <font>
      <b/>
      <sz val="12"/>
      <color theme="0"/>
      <name val="Times New Roman"/>
      <family val="1"/>
    </font>
  </fonts>
  <fills count="14">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rgb="FFFFFF00"/>
        <bgColor indexed="64"/>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EAB3B3"/>
        <bgColor indexed="64"/>
      </patternFill>
    </fill>
    <fill>
      <patternFill patternType="solid">
        <fgColor rgb="FFAAD2C7"/>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
      <left/>
      <right/>
      <top style="medium">
        <color indexed="8"/>
      </top>
      <bottom style="thin">
        <color indexed="8"/>
      </bottom>
      <diagonal/>
    </border>
    <border>
      <left/>
      <right/>
      <top style="thin">
        <color indexed="8"/>
      </top>
      <bottom/>
      <diagonal/>
    </border>
    <border>
      <left/>
      <right/>
      <top style="thin">
        <color indexed="8"/>
      </top>
      <bottom style="medium">
        <color indexed="8"/>
      </bottom>
      <diagonal/>
    </border>
    <border>
      <left/>
      <right/>
      <top/>
      <bottom style="thin">
        <color indexed="8"/>
      </bottom>
      <diagonal/>
    </border>
    <border>
      <left/>
      <right/>
      <top style="thin">
        <color indexed="8"/>
      </top>
      <bottom style="thin">
        <color indexed="8"/>
      </bottom>
      <diagonal/>
    </border>
    <border>
      <left/>
      <right/>
      <top/>
      <bottom style="medium">
        <color indexed="64"/>
      </bottom>
      <diagonal/>
    </border>
    <border>
      <left/>
      <right/>
      <top/>
      <bottom style="medium">
        <color rgb="FF000000"/>
      </bottom>
      <diagonal/>
    </border>
    <border>
      <left/>
      <right/>
      <top style="medium">
        <color rgb="FF000000"/>
      </top>
      <bottom/>
      <diagonal/>
    </border>
    <border>
      <left/>
      <right/>
      <top/>
      <bottom style="thin">
        <color indexed="14"/>
      </bottom>
      <diagonal/>
    </border>
  </borders>
  <cellStyleXfs count="3">
    <xf numFmtId="0" fontId="0" fillId="0" borderId="0" applyNumberFormat="0" applyFill="0" applyBorder="0" applyProtection="0"/>
    <xf numFmtId="9" fontId="58" fillId="0" borderId="0" applyFont="0" applyFill="0" applyBorder="0" applyAlignment="0" applyProtection="0"/>
    <xf numFmtId="0" fontId="59" fillId="0" borderId="0" applyNumberFormat="0" applyFill="0" applyBorder="0" applyAlignment="0" applyProtection="0"/>
  </cellStyleXfs>
  <cellXfs count="715">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49" fontId="0" fillId="2" borderId="5" xfId="0" applyNumberFormat="1" applyFill="1" applyBorder="1"/>
    <xf numFmtId="49" fontId="1" fillId="2" borderId="5" xfId="0" applyNumberFormat="1" applyFont="1" applyFill="1" applyBorder="1" applyAlignment="1">
      <alignment horizontal="right"/>
    </xf>
    <xf numFmtId="0" fontId="1" fillId="2" borderId="5" xfId="0" applyFont="1" applyFill="1" applyBorder="1" applyAlignment="1">
      <alignment horizontal="right"/>
    </xf>
    <xf numFmtId="0" fontId="2" fillId="2" borderId="5" xfId="0" applyFont="1" applyFill="1" applyBorder="1" applyAlignment="1">
      <alignment horizontal="right"/>
    </xf>
    <xf numFmtId="0" fontId="0" fillId="2" borderId="6" xfId="0" applyFill="1" applyBorder="1"/>
    <xf numFmtId="0" fontId="4" fillId="2" borderId="5" xfId="0" applyFont="1" applyFill="1" applyBorder="1" applyAlignment="1">
      <alignment horizontal="center"/>
    </xf>
    <xf numFmtId="0" fontId="5" fillId="2" borderId="5" xfId="0" applyFont="1" applyFill="1" applyBorder="1" applyAlignment="1">
      <alignment horizontal="justify"/>
    </xf>
    <xf numFmtId="49" fontId="5" fillId="2" borderId="5" xfId="0" applyNumberFormat="1" applyFont="1" applyFill="1" applyBorder="1" applyAlignment="1">
      <alignment horizontal="justify"/>
    </xf>
    <xf numFmtId="0" fontId="6" fillId="2" borderId="5" xfId="0" applyFont="1" applyFill="1" applyBorder="1" applyAlignment="1">
      <alignment horizontal="justify"/>
    </xf>
    <xf numFmtId="0" fontId="7" fillId="2" borderId="5" xfId="0" applyFont="1" applyFill="1" applyBorder="1"/>
    <xf numFmtId="49" fontId="7" fillId="2" borderId="5" xfId="0" applyNumberFormat="1" applyFont="1" applyFill="1" applyBorder="1"/>
    <xf numFmtId="0" fontId="8" fillId="2" borderId="5" xfId="0" applyFont="1" applyFill="1" applyBorder="1" applyAlignment="1">
      <alignment horizontal="justify"/>
    </xf>
    <xf numFmtId="0" fontId="8" fillId="2" borderId="5" xfId="0" applyFont="1" applyFill="1" applyBorder="1" applyAlignment="1">
      <alignment horizontal="left"/>
    </xf>
    <xf numFmtId="0" fontId="9" fillId="2" borderId="5" xfId="0" applyFont="1" applyFill="1" applyBorder="1" applyAlignment="1">
      <alignment horizontal="center"/>
    </xf>
    <xf numFmtId="0" fontId="10" fillId="2" borderId="4" xfId="0" applyFont="1" applyFill="1" applyBorder="1" applyAlignment="1">
      <alignment horizontal="justify"/>
    </xf>
    <xf numFmtId="0" fontId="7" fillId="2" borderId="5" xfId="0" applyNumberFormat="1" applyFont="1" applyFill="1" applyBorder="1"/>
    <xf numFmtId="0" fontId="10" fillId="2" borderId="5" xfId="0" applyFont="1" applyFill="1" applyBorder="1" applyAlignment="1">
      <alignment horizontal="justify"/>
    </xf>
    <xf numFmtId="0" fontId="11" fillId="2" borderId="5" xfId="0" applyFont="1" applyFill="1" applyBorder="1" applyAlignment="1">
      <alignment horizontal="justify"/>
    </xf>
    <xf numFmtId="0" fontId="7" fillId="2" borderId="5" xfId="0" applyNumberFormat="1" applyFont="1" applyFill="1" applyBorder="1" applyAlignment="1">
      <alignment horizontal="right"/>
    </xf>
    <xf numFmtId="49" fontId="7" fillId="2" borderId="5" xfId="0" applyNumberFormat="1" applyFont="1" applyFill="1" applyBorder="1" applyAlignment="1">
      <alignment horizontal="justify"/>
    </xf>
    <xf numFmtId="0" fontId="12" fillId="2" borderId="5" xfId="0" applyFont="1" applyFill="1" applyBorder="1" applyAlignment="1">
      <alignment horizontal="right"/>
    </xf>
    <xf numFmtId="0" fontId="7" fillId="2" borderId="5" xfId="0" applyFont="1" applyFill="1" applyBorder="1" applyAlignment="1">
      <alignment horizontal="justify"/>
    </xf>
    <xf numFmtId="0" fontId="12" fillId="2" borderId="5" xfId="0" applyFont="1" applyFill="1" applyBorder="1" applyAlignment="1">
      <alignment horizontal="center"/>
    </xf>
    <xf numFmtId="0" fontId="0" fillId="2" borderId="7" xfId="0" applyFill="1" applyBorder="1"/>
    <xf numFmtId="0" fontId="0" fillId="2" borderId="8" xfId="0" applyFill="1" applyBorder="1"/>
    <xf numFmtId="0" fontId="0" fillId="2" borderId="9" xfId="0" applyFill="1" applyBorder="1"/>
    <xf numFmtId="0" fontId="1" fillId="2" borderId="2" xfId="0" applyFont="1" applyFill="1" applyBorder="1" applyAlignment="1">
      <alignment horizontal="right"/>
    </xf>
    <xf numFmtId="49" fontId="2" fillId="2" borderId="5" xfId="0" applyNumberFormat="1" applyFont="1" applyFill="1" applyBorder="1" applyAlignment="1">
      <alignment horizontal="right"/>
    </xf>
    <xf numFmtId="0" fontId="15" fillId="2" borderId="5" xfId="0" applyFont="1" applyFill="1" applyBorder="1" applyAlignment="1">
      <alignment horizontal="right"/>
    </xf>
    <xf numFmtId="0" fontId="16" fillId="2" borderId="5" xfId="0" applyFont="1" applyFill="1" applyBorder="1" applyAlignment="1">
      <alignment horizontal="justify"/>
    </xf>
    <xf numFmtId="0" fontId="12" fillId="2" borderId="5" xfId="0" applyNumberFormat="1" applyFont="1" applyFill="1" applyBorder="1" applyAlignment="1">
      <alignment horizontal="right" vertical="top"/>
    </xf>
    <xf numFmtId="49" fontId="12" fillId="2" borderId="5" xfId="0" applyNumberFormat="1" applyFont="1" applyFill="1" applyBorder="1"/>
    <xf numFmtId="0" fontId="5" fillId="2" borderId="5" xfId="0" applyFont="1" applyFill="1" applyBorder="1"/>
    <xf numFmtId="0" fontId="12" fillId="2" borderId="5" xfId="0" applyFont="1" applyFill="1" applyBorder="1" applyAlignment="1">
      <alignment horizontal="right" vertical="top"/>
    </xf>
    <xf numFmtId="0" fontId="12" fillId="2" borderId="5" xfId="0" applyFont="1" applyFill="1" applyBorder="1"/>
    <xf numFmtId="0" fontId="17" fillId="2" borderId="5" xfId="0" applyFont="1" applyFill="1" applyBorder="1"/>
    <xf numFmtId="0" fontId="1" fillId="2" borderId="5" xfId="0" applyFont="1" applyFill="1" applyBorder="1" applyAlignment="1">
      <alignment horizontal="right" vertical="top"/>
    </xf>
    <xf numFmtId="49" fontId="15" fillId="2" borderId="5" xfId="0" applyNumberFormat="1" applyFont="1" applyFill="1" applyBorder="1" applyAlignment="1">
      <alignment horizontal="left"/>
    </xf>
    <xf numFmtId="0" fontId="15" fillId="2" borderId="5" xfId="0" applyFont="1" applyFill="1" applyBorder="1" applyAlignment="1">
      <alignment horizontal="left"/>
    </xf>
    <xf numFmtId="0" fontId="0" fillId="2" borderId="5" xfId="0" applyFill="1" applyBorder="1" applyAlignment="1">
      <alignment vertical="top" wrapText="1"/>
    </xf>
    <xf numFmtId="0" fontId="5" fillId="2" borderId="5" xfId="0" applyFont="1" applyFill="1" applyBorder="1" applyAlignment="1">
      <alignment horizontal="left" vertical="top"/>
    </xf>
    <xf numFmtId="0" fontId="17" fillId="2" borderId="5" xfId="0" applyFont="1" applyFill="1" applyBorder="1" applyAlignment="1">
      <alignment horizontal="left" vertical="top"/>
    </xf>
    <xf numFmtId="0" fontId="15" fillId="2" borderId="5" xfId="0" applyFont="1" applyFill="1" applyBorder="1" applyAlignment="1">
      <alignment horizontal="right" vertical="top" wrapText="1"/>
    </xf>
    <xf numFmtId="0" fontId="19" fillId="2" borderId="5" xfId="0" applyFont="1" applyFill="1" applyBorder="1" applyAlignment="1">
      <alignment horizontal="justify"/>
    </xf>
    <xf numFmtId="0" fontId="5" fillId="2" borderId="5" xfId="0" applyFont="1" applyFill="1" applyBorder="1" applyAlignment="1">
      <alignment horizontal="right" vertical="top"/>
    </xf>
    <xf numFmtId="0" fontId="12" fillId="2" borderId="5" xfId="0" applyFont="1" applyFill="1" applyBorder="1" applyAlignment="1">
      <alignment horizontal="left" vertical="center" wrapText="1"/>
    </xf>
    <xf numFmtId="0" fontId="20" fillId="2" borderId="5" xfId="0" applyFont="1" applyFill="1" applyBorder="1" applyAlignment="1">
      <alignment horizontal="right" vertical="top"/>
    </xf>
    <xf numFmtId="0" fontId="1" fillId="2" borderId="5" xfId="0" applyFont="1" applyFill="1" applyBorder="1" applyAlignment="1">
      <alignment horizontal="left" vertical="center" wrapText="1"/>
    </xf>
    <xf numFmtId="0" fontId="21" fillId="2" borderId="5" xfId="0" applyFont="1" applyFill="1" applyBorder="1" applyAlignment="1">
      <alignment horizontal="right" vertical="top" wrapText="1"/>
    </xf>
    <xf numFmtId="0" fontId="22" fillId="2" borderId="5" xfId="0" applyFont="1" applyFill="1" applyBorder="1" applyAlignment="1">
      <alignment horizontal="right" vertical="top" wrapText="1"/>
    </xf>
    <xf numFmtId="0" fontId="12" fillId="2" borderId="5" xfId="0" applyNumberFormat="1" applyFont="1" applyFill="1" applyBorder="1" applyAlignment="1">
      <alignment horizontal="right"/>
    </xf>
    <xf numFmtId="0" fontId="12" fillId="2" borderId="5" xfId="0" applyFont="1" applyFill="1" applyBorder="1" applyAlignment="1">
      <alignment horizontal="left" vertical="top" wrapText="1"/>
    </xf>
    <xf numFmtId="0" fontId="12" fillId="2" borderId="5" xfId="0" applyFont="1" applyFill="1" applyBorder="1" applyAlignment="1">
      <alignment horizontal="center" vertical="center" wrapText="1"/>
    </xf>
    <xf numFmtId="0" fontId="1" fillId="2" borderId="5" xfId="0" applyFont="1" applyFill="1" applyBorder="1" applyAlignment="1">
      <alignment horizontal="left" vertical="top" wrapText="1"/>
    </xf>
    <xf numFmtId="0" fontId="0" fillId="2" borderId="5" xfId="0" applyNumberFormat="1" applyFill="1" applyBorder="1" applyAlignment="1">
      <alignment vertical="top"/>
    </xf>
    <xf numFmtId="0" fontId="12" fillId="2" borderId="5" xfId="0" applyFont="1" applyFill="1" applyBorder="1" applyAlignment="1">
      <alignment horizontal="justify" vertical="center" wrapText="1"/>
    </xf>
    <xf numFmtId="0" fontId="0" fillId="2" borderId="5" xfId="0" applyFill="1" applyBorder="1" applyAlignment="1">
      <alignment vertical="top"/>
    </xf>
    <xf numFmtId="0" fontId="1" fillId="2" borderId="5" xfId="0" applyFont="1" applyFill="1" applyBorder="1" applyAlignment="1">
      <alignment horizontal="justify" vertical="top" wrapText="1"/>
    </xf>
    <xf numFmtId="0" fontId="1" fillId="2" borderId="5" xfId="0" applyFont="1" applyFill="1" applyBorder="1" applyAlignment="1">
      <alignment horizontal="justify" vertical="center" wrapText="1"/>
    </xf>
    <xf numFmtId="0" fontId="23" fillId="2" borderId="5" xfId="0" applyFont="1" applyFill="1" applyBorder="1" applyAlignment="1">
      <alignment horizontal="right" vertical="top" wrapText="1"/>
    </xf>
    <xf numFmtId="49" fontId="24" fillId="2" borderId="5" xfId="0" applyNumberFormat="1" applyFont="1" applyFill="1" applyBorder="1"/>
    <xf numFmtId="49" fontId="5" fillId="2" borderId="5" xfId="0" applyNumberFormat="1" applyFont="1" applyFill="1" applyBorder="1"/>
    <xf numFmtId="0" fontId="5" fillId="2" borderId="10" xfId="0" applyFont="1" applyFill="1" applyBorder="1"/>
    <xf numFmtId="0" fontId="12" fillId="4" borderId="11" xfId="0" applyNumberFormat="1" applyFont="1" applyFill="1" applyBorder="1" applyAlignment="1">
      <alignment horizontal="right" vertical="top" wrapText="1"/>
    </xf>
    <xf numFmtId="49" fontId="5" fillId="2" borderId="12" xfId="0" applyNumberFormat="1" applyFont="1" applyFill="1" applyBorder="1" applyAlignment="1">
      <alignment horizontal="left" vertical="top" wrapText="1"/>
    </xf>
    <xf numFmtId="0" fontId="12" fillId="2" borderId="12" xfId="0" applyFont="1" applyFill="1" applyBorder="1" applyAlignment="1">
      <alignment horizontal="left" vertical="top" wrapText="1"/>
    </xf>
    <xf numFmtId="164" fontId="5" fillId="2" borderId="12" xfId="0" applyNumberFormat="1" applyFont="1" applyFill="1" applyBorder="1" applyAlignment="1">
      <alignment horizontal="right" vertical="top" wrapText="1"/>
    </xf>
    <xf numFmtId="49" fontId="12" fillId="5" borderId="5" xfId="0" applyNumberFormat="1" applyFont="1" applyFill="1" applyBorder="1" applyAlignment="1">
      <alignment horizontal="left" vertical="top" wrapText="1"/>
    </xf>
    <xf numFmtId="0" fontId="12" fillId="5" borderId="5" xfId="0" applyFont="1" applyFill="1" applyBorder="1" applyAlignment="1">
      <alignment horizontal="left" vertical="top" wrapText="1"/>
    </xf>
    <xf numFmtId="164" fontId="12" fillId="5" borderId="5" xfId="0" applyNumberFormat="1" applyFont="1" applyFill="1" applyBorder="1" applyAlignment="1">
      <alignment horizontal="right" vertical="top" wrapText="1"/>
    </xf>
    <xf numFmtId="49" fontId="5" fillId="2" borderId="5" xfId="0" applyNumberFormat="1" applyFont="1" applyFill="1" applyBorder="1" applyAlignment="1">
      <alignment horizontal="left" vertical="top" wrapText="1"/>
    </xf>
    <xf numFmtId="164" fontId="5" fillId="2" borderId="5" xfId="0" applyNumberFormat="1" applyFont="1" applyFill="1" applyBorder="1" applyAlignment="1">
      <alignment horizontal="right" vertical="top" wrapText="1"/>
    </xf>
    <xf numFmtId="49" fontId="12" fillId="5" borderId="10" xfId="0" applyNumberFormat="1" applyFont="1" applyFill="1" applyBorder="1" applyAlignment="1">
      <alignment horizontal="left" vertical="top" wrapText="1"/>
    </xf>
    <xf numFmtId="0" fontId="12" fillId="5" borderId="10" xfId="0" applyFont="1" applyFill="1" applyBorder="1" applyAlignment="1">
      <alignment horizontal="left" vertical="top" wrapText="1"/>
    </xf>
    <xf numFmtId="164" fontId="12" fillId="5" borderId="10" xfId="0" applyNumberFormat="1" applyFont="1" applyFill="1" applyBorder="1" applyAlignment="1">
      <alignment horizontal="right" vertical="top" wrapText="1"/>
    </xf>
    <xf numFmtId="0" fontId="5" fillId="2" borderId="12" xfId="0" applyFont="1" applyFill="1" applyBorder="1"/>
    <xf numFmtId="2" fontId="0" fillId="2" borderId="5" xfId="0" applyNumberFormat="1" applyFill="1" applyBorder="1" applyAlignment="1">
      <alignment vertical="top"/>
    </xf>
    <xf numFmtId="49" fontId="27" fillId="2" borderId="5" xfId="0" applyNumberFormat="1" applyFont="1" applyFill="1" applyBorder="1"/>
    <xf numFmtId="2" fontId="12" fillId="2" borderId="5" xfId="0" applyNumberFormat="1" applyFont="1" applyFill="1" applyBorder="1" applyAlignment="1">
      <alignment horizontal="right" vertical="top"/>
    </xf>
    <xf numFmtId="0" fontId="0" fillId="4" borderId="12" xfId="0" applyFill="1" applyBorder="1"/>
    <xf numFmtId="49" fontId="12" fillId="4" borderId="12" xfId="0" applyNumberFormat="1" applyFont="1" applyFill="1" applyBorder="1" applyAlignment="1">
      <alignment horizontal="center"/>
    </xf>
    <xf numFmtId="0" fontId="12" fillId="4" borderId="12" xfId="0" applyFont="1" applyFill="1" applyBorder="1" applyAlignment="1">
      <alignment horizontal="center"/>
    </xf>
    <xf numFmtId="49" fontId="5" fillId="4" borderId="10" xfId="0" applyNumberFormat="1" applyFont="1" applyFill="1" applyBorder="1"/>
    <xf numFmtId="0" fontId="5" fillId="4" borderId="10" xfId="0" applyFont="1" applyFill="1" applyBorder="1"/>
    <xf numFmtId="49" fontId="12" fillId="4" borderId="10" xfId="0" applyNumberFormat="1" applyFont="1" applyFill="1" applyBorder="1" applyAlignment="1">
      <alignment horizontal="right" vertical="top" wrapText="1"/>
    </xf>
    <xf numFmtId="0" fontId="12" fillId="4" borderId="10" xfId="0" applyNumberFormat="1" applyFont="1" applyFill="1" applyBorder="1" applyAlignment="1">
      <alignment horizontal="center" vertical="top" wrapText="1"/>
    </xf>
    <xf numFmtId="49" fontId="12" fillId="5" borderId="12" xfId="0" applyNumberFormat="1" applyFont="1" applyFill="1" applyBorder="1" applyAlignment="1">
      <alignment horizontal="left" vertical="top"/>
    </xf>
    <xf numFmtId="0" fontId="12" fillId="5" borderId="12" xfId="0" applyFont="1" applyFill="1" applyBorder="1" applyAlignment="1">
      <alignment horizontal="left" vertical="top" wrapText="1"/>
    </xf>
    <xf numFmtId="164" fontId="12" fillId="5" borderId="12" xfId="0" applyNumberFormat="1" applyFont="1" applyFill="1" applyBorder="1" applyAlignment="1">
      <alignment horizontal="right" vertical="top" wrapText="1"/>
    </xf>
    <xf numFmtId="49" fontId="5" fillId="2" borderId="5" xfId="0" applyNumberFormat="1" applyFont="1" applyFill="1" applyBorder="1" applyAlignment="1">
      <alignment horizontal="left" vertical="top"/>
    </xf>
    <xf numFmtId="49" fontId="12" fillId="5" borderId="5" xfId="0" applyNumberFormat="1" applyFont="1" applyFill="1" applyBorder="1" applyAlignment="1">
      <alignment horizontal="left" vertical="top"/>
    </xf>
    <xf numFmtId="49" fontId="12" fillId="5" borderId="10" xfId="0" applyNumberFormat="1" applyFont="1" applyFill="1" applyBorder="1" applyAlignment="1">
      <alignment horizontal="left" vertical="top"/>
    </xf>
    <xf numFmtId="49" fontId="28" fillId="2" borderId="12" xfId="0" applyNumberFormat="1" applyFont="1" applyFill="1" applyBorder="1"/>
    <xf numFmtId="0" fontId="0" fillId="2" borderId="12" xfId="0" applyFill="1" applyBorder="1"/>
    <xf numFmtId="0" fontId="28" fillId="2" borderId="5" xfId="0" applyFont="1" applyFill="1" applyBorder="1"/>
    <xf numFmtId="49" fontId="12" fillId="2" borderId="5" xfId="0" applyNumberFormat="1" applyFont="1" applyFill="1" applyBorder="1" applyAlignment="1">
      <alignment horizontal="left" vertical="center"/>
    </xf>
    <xf numFmtId="0" fontId="5" fillId="2" borderId="5" xfId="0" applyFont="1" applyFill="1" applyBorder="1" applyAlignment="1">
      <alignment horizontal="justify" vertical="center" wrapText="1"/>
    </xf>
    <xf numFmtId="0" fontId="12" fillId="2" borderId="5" xfId="0" applyFont="1" applyFill="1" applyBorder="1" applyAlignment="1">
      <alignment horizontal="justify" vertical="top" wrapText="1"/>
    </xf>
    <xf numFmtId="0" fontId="12" fillId="2" borderId="5" xfId="0" applyFont="1" applyFill="1" applyBorder="1" applyAlignment="1">
      <alignment horizontal="left"/>
    </xf>
    <xf numFmtId="0" fontId="5" fillId="2" borderId="10" xfId="0" applyFont="1" applyFill="1" applyBorder="1" applyAlignment="1">
      <alignment horizontal="justify" vertical="center" wrapText="1"/>
    </xf>
    <xf numFmtId="0" fontId="5" fillId="4" borderId="12" xfId="0" applyFont="1" applyFill="1" applyBorder="1"/>
    <xf numFmtId="49" fontId="12" fillId="4" borderId="12" xfId="0" applyNumberFormat="1" applyFont="1" applyFill="1" applyBorder="1" applyAlignment="1">
      <alignment horizontal="center" vertical="center" wrapText="1"/>
    </xf>
    <xf numFmtId="0" fontId="12" fillId="4" borderId="12" xfId="0" applyFont="1" applyFill="1" applyBorder="1"/>
    <xf numFmtId="0" fontId="12" fillId="4" borderId="10" xfId="0" applyNumberFormat="1" applyFont="1" applyFill="1" applyBorder="1" applyAlignment="1">
      <alignment horizontal="center"/>
    </xf>
    <xf numFmtId="0" fontId="12" fillId="4" borderId="10" xfId="0" applyFont="1" applyFill="1" applyBorder="1" applyAlignment="1">
      <alignment horizontal="center"/>
    </xf>
    <xf numFmtId="0" fontId="12" fillId="4" borderId="10" xfId="0" applyFont="1" applyFill="1" applyBorder="1"/>
    <xf numFmtId="49" fontId="12" fillId="4" borderId="10" xfId="0" applyNumberFormat="1" applyFont="1" applyFill="1" applyBorder="1" applyAlignment="1">
      <alignment horizontal="left"/>
    </xf>
    <xf numFmtId="0" fontId="12" fillId="4" borderId="10" xfId="0" applyFont="1" applyFill="1" applyBorder="1" applyAlignment="1">
      <alignment horizontal="justify" vertical="center" wrapText="1"/>
    </xf>
    <xf numFmtId="0" fontId="5" fillId="2" borderId="12" xfId="0" applyFont="1" applyFill="1" applyBorder="1" applyAlignment="1">
      <alignment horizontal="left" vertical="top"/>
    </xf>
    <xf numFmtId="0" fontId="5" fillId="2" borderId="12" xfId="0" applyFont="1" applyFill="1" applyBorder="1" applyAlignment="1">
      <alignment horizontal="right" vertical="top"/>
    </xf>
    <xf numFmtId="0" fontId="12" fillId="5" borderId="5" xfId="0" applyFont="1" applyFill="1" applyBorder="1" applyAlignment="1">
      <alignment horizontal="left" vertical="top"/>
    </xf>
    <xf numFmtId="0" fontId="12" fillId="5" borderId="5" xfId="0" applyNumberFormat="1" applyFont="1" applyFill="1" applyBorder="1" applyAlignment="1">
      <alignment horizontal="left" vertical="top" wrapText="1"/>
    </xf>
    <xf numFmtId="0" fontId="12" fillId="5" borderId="5" xfId="0" applyFont="1" applyFill="1" applyBorder="1" applyAlignment="1">
      <alignment horizontal="right" vertical="top"/>
    </xf>
    <xf numFmtId="0" fontId="5" fillId="2" borderId="5" xfId="0" applyNumberFormat="1" applyFont="1" applyFill="1" applyBorder="1" applyAlignment="1">
      <alignment horizontal="right" vertical="top"/>
    </xf>
    <xf numFmtId="0" fontId="12" fillId="5" borderId="5" xfId="0" applyNumberFormat="1" applyFont="1" applyFill="1" applyBorder="1" applyAlignment="1">
      <alignment horizontal="right" vertical="top"/>
    </xf>
    <xf numFmtId="0" fontId="12" fillId="2" borderId="5" xfId="0" applyNumberFormat="1" applyFont="1" applyFill="1" applyBorder="1" applyAlignment="1">
      <alignment horizontal="left" vertical="top" wrapText="1"/>
    </xf>
    <xf numFmtId="0" fontId="5" fillId="2" borderId="10" xfId="0" applyFont="1" applyFill="1" applyBorder="1" applyAlignment="1">
      <alignment horizontal="left" vertical="top"/>
    </xf>
    <xf numFmtId="0" fontId="12" fillId="2" borderId="10" xfId="0" applyFont="1" applyFill="1" applyBorder="1" applyAlignment="1">
      <alignment horizontal="left" vertical="top" wrapText="1"/>
    </xf>
    <xf numFmtId="164" fontId="5" fillId="2" borderId="10" xfId="0" applyNumberFormat="1" applyFont="1" applyFill="1" applyBorder="1" applyAlignment="1">
      <alignment horizontal="right" vertical="top" wrapText="1"/>
    </xf>
    <xf numFmtId="0" fontId="5" fillId="2" borderId="12" xfId="0" applyFont="1" applyFill="1" applyBorder="1" applyAlignment="1">
      <alignment horizontal="justify" vertical="center" wrapText="1"/>
    </xf>
    <xf numFmtId="0" fontId="0" fillId="2" borderId="5" xfId="0" applyFill="1" applyBorder="1" applyAlignment="1">
      <alignment wrapText="1"/>
    </xf>
    <xf numFmtId="0" fontId="12" fillId="2" borderId="10" xfId="0" applyFont="1" applyFill="1" applyBorder="1" applyAlignment="1">
      <alignment horizontal="justify" vertical="center" wrapText="1"/>
    </xf>
    <xf numFmtId="49" fontId="12" fillId="4" borderId="5" xfId="0" applyNumberFormat="1" applyFont="1" applyFill="1" applyBorder="1" applyAlignment="1">
      <alignment horizontal="center"/>
    </xf>
    <xf numFmtId="49" fontId="12" fillId="4" borderId="14" xfId="0" applyNumberFormat="1" applyFont="1" applyFill="1" applyBorder="1" applyAlignment="1">
      <alignment horizontal="center"/>
    </xf>
    <xf numFmtId="0" fontId="12" fillId="4" borderId="14" xfId="0" applyFont="1" applyFill="1" applyBorder="1" applyAlignment="1">
      <alignment horizontal="center"/>
    </xf>
    <xf numFmtId="0" fontId="12" fillId="4" borderId="5" xfId="0" applyFont="1" applyFill="1" applyBorder="1" applyAlignment="1">
      <alignment horizontal="center"/>
    </xf>
    <xf numFmtId="0" fontId="0" fillId="4" borderId="10" xfId="0" applyFill="1" applyBorder="1"/>
    <xf numFmtId="49" fontId="12" fillId="4" borderId="10" xfId="0" applyNumberFormat="1" applyFont="1" applyFill="1" applyBorder="1" applyAlignment="1">
      <alignment horizontal="center"/>
    </xf>
    <xf numFmtId="0" fontId="5" fillId="2" borderId="12" xfId="0" applyFont="1" applyFill="1" applyBorder="1" applyAlignment="1">
      <alignment horizontal="left" vertical="top" wrapText="1"/>
    </xf>
    <xf numFmtId="0" fontId="12" fillId="5" borderId="5" xfId="0" applyNumberFormat="1" applyFont="1" applyFill="1" applyBorder="1" applyAlignment="1">
      <alignment horizontal="left" vertical="top"/>
    </xf>
    <xf numFmtId="165" fontId="12" fillId="5" borderId="5" xfId="0" applyNumberFormat="1" applyFont="1" applyFill="1" applyBorder="1" applyAlignment="1">
      <alignment horizontal="right" vertical="top" wrapText="1"/>
    </xf>
    <xf numFmtId="0" fontId="5" fillId="2" borderId="5" xfId="0" applyNumberFormat="1" applyFont="1" applyFill="1" applyBorder="1" applyAlignment="1">
      <alignment horizontal="left" vertical="top"/>
    </xf>
    <xf numFmtId="0" fontId="5" fillId="2" borderId="5" xfId="0" applyNumberFormat="1" applyFont="1" applyFill="1" applyBorder="1" applyAlignment="1">
      <alignment horizontal="left" vertical="top" wrapText="1"/>
    </xf>
    <xf numFmtId="165" fontId="5" fillId="2" borderId="5" xfId="0" applyNumberFormat="1" applyFont="1" applyFill="1" applyBorder="1" applyAlignment="1">
      <alignment horizontal="right" vertical="top" wrapText="1"/>
    </xf>
    <xf numFmtId="0" fontId="5" fillId="2" borderId="10" xfId="0" applyFont="1" applyFill="1" applyBorder="1" applyAlignment="1">
      <alignment horizontal="left" vertical="top" wrapText="1"/>
    </xf>
    <xf numFmtId="49" fontId="0" fillId="2" borderId="12" xfId="0" applyNumberFormat="1" applyFill="1" applyBorder="1"/>
    <xf numFmtId="0" fontId="20" fillId="2" borderId="5" xfId="0" applyFont="1" applyFill="1" applyBorder="1"/>
    <xf numFmtId="0" fontId="23" fillId="2" borderId="5" xfId="0" applyFont="1" applyFill="1" applyBorder="1" applyAlignment="1">
      <alignment horizontal="left"/>
    </xf>
    <xf numFmtId="0" fontId="12" fillId="4" borderId="12" xfId="0" applyFont="1" applyFill="1" applyBorder="1" applyAlignment="1">
      <alignment horizontal="center" vertical="center"/>
    </xf>
    <xf numFmtId="0" fontId="12" fillId="4" borderId="10" xfId="0" applyFont="1" applyFill="1" applyBorder="1" applyAlignment="1">
      <alignment horizontal="center" vertical="center"/>
    </xf>
    <xf numFmtId="49" fontId="5" fillId="4" borderId="10" xfId="0" applyNumberFormat="1" applyFont="1" applyFill="1" applyBorder="1" applyAlignment="1">
      <alignment horizontal="center" vertical="center"/>
    </xf>
    <xf numFmtId="0" fontId="12" fillId="2" borderId="12" xfId="0" applyFont="1" applyFill="1" applyBorder="1" applyAlignment="1">
      <alignment horizontal="center" vertical="top" wrapText="1"/>
    </xf>
    <xf numFmtId="0" fontId="12" fillId="5" borderId="5" xfId="0" applyNumberFormat="1" applyFont="1" applyFill="1" applyBorder="1" applyAlignment="1">
      <alignment horizontal="center" vertical="top" wrapText="1"/>
    </xf>
    <xf numFmtId="0" fontId="12" fillId="5" borderId="5" xfId="0" applyNumberFormat="1" applyFont="1" applyFill="1" applyBorder="1" applyAlignment="1">
      <alignment horizontal="right" vertical="top" wrapText="1"/>
    </xf>
    <xf numFmtId="0" fontId="5" fillId="2" borderId="5" xfId="0" applyNumberFormat="1" applyFont="1" applyFill="1" applyBorder="1" applyAlignment="1">
      <alignment horizontal="center" vertical="top" wrapText="1"/>
    </xf>
    <xf numFmtId="0" fontId="5" fillId="2" borderId="5" xfId="0" applyNumberFormat="1" applyFont="1" applyFill="1" applyBorder="1" applyAlignment="1">
      <alignment horizontal="right" vertical="top" wrapText="1"/>
    </xf>
    <xf numFmtId="0" fontId="12" fillId="5" borderId="10" xfId="0" applyNumberFormat="1" applyFont="1" applyFill="1" applyBorder="1" applyAlignment="1">
      <alignment horizontal="center" vertical="top" wrapText="1"/>
    </xf>
    <xf numFmtId="0" fontId="12" fillId="5" borderId="10" xfId="0" applyNumberFormat="1" applyFont="1" applyFill="1" applyBorder="1" applyAlignment="1">
      <alignment horizontal="right" vertical="top" wrapText="1"/>
    </xf>
    <xf numFmtId="0" fontId="0" fillId="2" borderId="5" xfId="0" applyNumberFormat="1" applyFill="1" applyBorder="1"/>
    <xf numFmtId="49" fontId="12" fillId="4" borderId="15" xfId="0" applyNumberFormat="1" applyFont="1" applyFill="1" applyBorder="1" applyAlignment="1">
      <alignment horizontal="center" vertical="center"/>
    </xf>
    <xf numFmtId="49" fontId="12" fillId="4" borderId="15" xfId="0" applyNumberFormat="1" applyFont="1" applyFill="1" applyBorder="1" applyAlignment="1">
      <alignment horizontal="center" vertical="center" wrapText="1"/>
    </xf>
    <xf numFmtId="0" fontId="12" fillId="5" borderId="5" xfId="0" applyFont="1" applyFill="1" applyBorder="1" applyAlignment="1">
      <alignment horizontal="center" vertical="top" wrapText="1"/>
    </xf>
    <xf numFmtId="0" fontId="5" fillId="2" borderId="5" xfId="0" applyFont="1" applyFill="1" applyBorder="1" applyAlignment="1">
      <alignment horizontal="center" vertical="top" wrapText="1"/>
    </xf>
    <xf numFmtId="0" fontId="0" fillId="5" borderId="5" xfId="0" applyFill="1" applyBorder="1" applyAlignment="1">
      <alignment vertical="top" wrapText="1"/>
    </xf>
    <xf numFmtId="0" fontId="5" fillId="2" borderId="5" xfId="0" applyFont="1" applyFill="1" applyBorder="1" applyAlignment="1">
      <alignment horizontal="center"/>
    </xf>
    <xf numFmtId="0" fontId="12" fillId="5" borderId="10" xfId="0" applyFont="1" applyFill="1" applyBorder="1" applyAlignment="1">
      <alignment horizontal="center" vertical="top" wrapText="1"/>
    </xf>
    <xf numFmtId="165" fontId="12" fillId="5" borderId="10" xfId="0" applyNumberFormat="1" applyFont="1" applyFill="1" applyBorder="1" applyAlignment="1">
      <alignment horizontal="right" vertical="top" wrapText="1"/>
    </xf>
    <xf numFmtId="49" fontId="12" fillId="4" borderId="11" xfId="0" applyNumberFormat="1" applyFont="1" applyFill="1" applyBorder="1" applyAlignment="1">
      <alignment horizontal="center" vertical="center" wrapText="1"/>
    </xf>
    <xf numFmtId="49" fontId="0" fillId="5" borderId="12" xfId="0" applyNumberFormat="1" applyFill="1" applyBorder="1"/>
    <xf numFmtId="4" fontId="12" fillId="5" borderId="12" xfId="0" applyNumberFormat="1" applyFont="1" applyFill="1" applyBorder="1" applyAlignment="1">
      <alignment horizontal="right"/>
    </xf>
    <xf numFmtId="0" fontId="5" fillId="2" borderId="5" xfId="0" applyNumberFormat="1" applyFont="1" applyFill="1" applyBorder="1" applyAlignment="1">
      <alignment horizontal="center"/>
    </xf>
    <xf numFmtId="4" fontId="5" fillId="2" borderId="5" xfId="0" applyNumberFormat="1" applyFont="1" applyFill="1" applyBorder="1" applyAlignment="1">
      <alignment horizontal="right"/>
    </xf>
    <xf numFmtId="49" fontId="0" fillId="5" borderId="5" xfId="0" applyNumberFormat="1" applyFill="1" applyBorder="1"/>
    <xf numFmtId="0" fontId="12" fillId="5" borderId="5" xfId="0" applyNumberFormat="1" applyFont="1" applyFill="1" applyBorder="1" applyAlignment="1">
      <alignment horizontal="center"/>
    </xf>
    <xf numFmtId="4" fontId="12" fillId="5" borderId="5" xfId="0" applyNumberFormat="1" applyFont="1" applyFill="1" applyBorder="1" applyAlignment="1">
      <alignment horizontal="right"/>
    </xf>
    <xf numFmtId="49" fontId="0" fillId="5" borderId="10" xfId="0" applyNumberFormat="1" applyFill="1" applyBorder="1"/>
    <xf numFmtId="0" fontId="12" fillId="5" borderId="10" xfId="0" applyNumberFormat="1" applyFont="1" applyFill="1" applyBorder="1" applyAlignment="1">
      <alignment horizontal="center"/>
    </xf>
    <xf numFmtId="4" fontId="12" fillId="5" borderId="10" xfId="0" applyNumberFormat="1" applyFont="1" applyFill="1" applyBorder="1" applyAlignment="1">
      <alignment horizontal="right"/>
    </xf>
    <xf numFmtId="0" fontId="30" fillId="2" borderId="8" xfId="0" applyFont="1" applyFill="1" applyBorder="1" applyAlignment="1">
      <alignment horizontal="center"/>
    </xf>
    <xf numFmtId="0" fontId="31" fillId="2" borderId="5" xfId="0" applyFont="1" applyFill="1" applyBorder="1"/>
    <xf numFmtId="0" fontId="2" fillId="2" borderId="5" xfId="0" applyFont="1" applyFill="1" applyBorder="1" applyAlignment="1">
      <alignment horizontal="center"/>
    </xf>
    <xf numFmtId="0" fontId="12" fillId="2" borderId="5" xfId="0" applyNumberFormat="1" applyFont="1" applyFill="1" applyBorder="1" applyAlignment="1">
      <alignment horizontal="left" vertical="top"/>
    </xf>
    <xf numFmtId="0" fontId="0" fillId="2" borderId="10" xfId="0" applyFill="1" applyBorder="1"/>
    <xf numFmtId="49" fontId="12" fillId="4" borderId="12" xfId="0" applyNumberFormat="1" applyFont="1" applyFill="1" applyBorder="1" applyAlignment="1">
      <alignment horizontal="center" vertical="center"/>
    </xf>
    <xf numFmtId="0" fontId="12" fillId="4" borderId="5" xfId="0" applyNumberFormat="1" applyFont="1" applyFill="1" applyBorder="1" applyAlignment="1">
      <alignment horizontal="right"/>
    </xf>
    <xf numFmtId="0" fontId="12" fillId="4" borderId="5" xfId="0" applyFont="1" applyFill="1" applyBorder="1" applyAlignment="1">
      <alignment horizontal="right"/>
    </xf>
    <xf numFmtId="0" fontId="12" fillId="4" borderId="5" xfId="0" applyNumberFormat="1" applyFont="1" applyFill="1" applyBorder="1"/>
    <xf numFmtId="0" fontId="12" fillId="4" borderId="16" xfId="0" applyFont="1" applyFill="1" applyBorder="1"/>
    <xf numFmtId="0" fontId="12" fillId="4" borderId="16" xfId="0" applyFont="1" applyFill="1" applyBorder="1" applyAlignment="1">
      <alignment horizontal="center"/>
    </xf>
    <xf numFmtId="0" fontId="12" fillId="2" borderId="14" xfId="0" applyFont="1" applyFill="1" applyBorder="1" applyAlignment="1">
      <alignment horizontal="center"/>
    </xf>
    <xf numFmtId="166" fontId="12" fillId="2" borderId="14" xfId="0" applyNumberFormat="1" applyFont="1" applyFill="1" applyBorder="1" applyAlignment="1">
      <alignment horizontal="center" vertical="center"/>
    </xf>
    <xf numFmtId="166" fontId="5" fillId="2" borderId="5" xfId="0" applyNumberFormat="1" applyFont="1" applyFill="1" applyBorder="1" applyAlignment="1">
      <alignment horizontal="center" vertical="center"/>
    </xf>
    <xf numFmtId="167" fontId="28" fillId="2" borderId="5" xfId="0" applyNumberFormat="1" applyFont="1" applyFill="1" applyBorder="1" applyAlignment="1">
      <alignment horizontal="right"/>
    </xf>
    <xf numFmtId="166" fontId="5" fillId="2" borderId="5" xfId="0" applyNumberFormat="1" applyFont="1" applyFill="1" applyBorder="1" applyAlignment="1">
      <alignment horizontal="right" vertical="center"/>
    </xf>
    <xf numFmtId="49" fontId="12" fillId="5" borderId="5" xfId="0" applyNumberFormat="1" applyFont="1" applyFill="1" applyBorder="1" applyAlignment="1">
      <alignment horizontal="center"/>
    </xf>
    <xf numFmtId="167" fontId="19" fillId="5" borderId="5" xfId="0" applyNumberFormat="1" applyFont="1" applyFill="1" applyBorder="1" applyAlignment="1">
      <alignment horizontal="right"/>
    </xf>
    <xf numFmtId="166" fontId="12" fillId="5" borderId="5" xfId="0" applyNumberFormat="1" applyFont="1" applyFill="1" applyBorder="1" applyAlignment="1">
      <alignment horizontal="right" vertical="center"/>
    </xf>
    <xf numFmtId="49" fontId="5" fillId="2" borderId="5" xfId="0" applyNumberFormat="1" applyFont="1" applyFill="1" applyBorder="1" applyAlignment="1">
      <alignment horizontal="center" vertical="center"/>
    </xf>
    <xf numFmtId="0" fontId="7" fillId="5" borderId="12" xfId="0" applyFont="1" applyFill="1" applyBorder="1" applyAlignment="1">
      <alignment horizontal="center" vertical="center"/>
    </xf>
    <xf numFmtId="0" fontId="7" fillId="5" borderId="10" xfId="0" applyFont="1" applyFill="1" applyBorder="1" applyAlignment="1">
      <alignment horizontal="center" vertical="center"/>
    </xf>
    <xf numFmtId="0" fontId="12" fillId="2" borderId="12" xfId="0" applyFont="1" applyFill="1" applyBorder="1"/>
    <xf numFmtId="169" fontId="12" fillId="5" borderId="15" xfId="0" applyNumberFormat="1" applyFont="1" applyFill="1" applyBorder="1" applyAlignment="1">
      <alignment horizontal="center" vertical="center"/>
    </xf>
    <xf numFmtId="170" fontId="12" fillId="5" borderId="15" xfId="0" applyNumberFormat="1" applyFont="1" applyFill="1" applyBorder="1" applyAlignment="1">
      <alignment horizontal="center" vertical="center"/>
    </xf>
    <xf numFmtId="166" fontId="0" fillId="2" borderId="5" xfId="0" applyNumberFormat="1" applyFill="1" applyBorder="1"/>
    <xf numFmtId="49" fontId="12" fillId="4" borderId="11" xfId="0" applyNumberFormat="1" applyFont="1" applyFill="1" applyBorder="1" applyAlignment="1">
      <alignment horizontal="center"/>
    </xf>
    <xf numFmtId="0" fontId="12" fillId="4" borderId="11" xfId="0" applyFont="1" applyFill="1" applyBorder="1" applyAlignment="1">
      <alignment horizontal="center"/>
    </xf>
    <xf numFmtId="171" fontId="0" fillId="2" borderId="5" xfId="0" applyNumberFormat="1" applyFill="1" applyBorder="1"/>
    <xf numFmtId="0" fontId="12" fillId="4" borderId="11" xfId="0" applyNumberFormat="1" applyFont="1" applyFill="1" applyBorder="1" applyAlignment="1">
      <alignment horizontal="center"/>
    </xf>
    <xf numFmtId="0" fontId="5" fillId="2" borderId="12" xfId="0" applyFont="1" applyFill="1" applyBorder="1" applyAlignment="1">
      <alignment horizontal="center"/>
    </xf>
    <xf numFmtId="0" fontId="12" fillId="3" borderId="10" xfId="0" applyNumberFormat="1" applyFont="1" applyFill="1" applyBorder="1" applyAlignment="1">
      <alignment horizontal="center"/>
    </xf>
    <xf numFmtId="167" fontId="19" fillId="5" borderId="10" xfId="0" applyNumberFormat="1" applyFont="1" applyFill="1" applyBorder="1" applyAlignment="1">
      <alignment horizontal="right"/>
    </xf>
    <xf numFmtId="166" fontId="12" fillId="5" borderId="10" xfId="0" applyNumberFormat="1" applyFont="1" applyFill="1" applyBorder="1" applyAlignment="1">
      <alignment horizontal="right" vertical="center"/>
    </xf>
    <xf numFmtId="49" fontId="35" fillId="2" borderId="5" xfId="0" applyNumberFormat="1" applyFont="1" applyFill="1" applyBorder="1"/>
    <xf numFmtId="172" fontId="0" fillId="2" borderId="5" xfId="0" applyNumberFormat="1" applyFill="1" applyBorder="1"/>
    <xf numFmtId="173" fontId="12" fillId="2" borderId="5" xfId="0" applyNumberFormat="1" applyFont="1" applyFill="1" applyBorder="1"/>
    <xf numFmtId="174" fontId="0" fillId="2" borderId="5" xfId="0" applyNumberFormat="1" applyFill="1" applyBorder="1"/>
    <xf numFmtId="10" fontId="0" fillId="2" borderId="5" xfId="0" applyNumberFormat="1" applyFill="1" applyBorder="1"/>
    <xf numFmtId="168" fontId="0" fillId="2" borderId="5" xfId="0" applyNumberFormat="1" applyFill="1" applyBorder="1"/>
    <xf numFmtId="173" fontId="0" fillId="2" borderId="5" xfId="0" applyNumberFormat="1" applyFill="1" applyBorder="1"/>
    <xf numFmtId="175" fontId="0" fillId="2" borderId="5" xfId="0" applyNumberFormat="1" applyFill="1" applyBorder="1"/>
    <xf numFmtId="0" fontId="15" fillId="2" borderId="5" xfId="0" applyFont="1" applyFill="1" applyBorder="1"/>
    <xf numFmtId="0" fontId="32" fillId="2" borderId="5" xfId="0" applyFont="1" applyFill="1" applyBorder="1"/>
    <xf numFmtId="0" fontId="12" fillId="2" borderId="5" xfId="0" applyNumberFormat="1" applyFont="1" applyFill="1" applyBorder="1" applyAlignment="1">
      <alignment horizontal="left"/>
    </xf>
    <xf numFmtId="0" fontId="28" fillId="2" borderId="4" xfId="0" applyFont="1" applyFill="1" applyBorder="1"/>
    <xf numFmtId="0" fontId="19" fillId="2" borderId="5" xfId="0" applyFont="1" applyFill="1" applyBorder="1"/>
    <xf numFmtId="49" fontId="19" fillId="2" borderId="5" xfId="0" applyNumberFormat="1" applyFont="1" applyFill="1" applyBorder="1"/>
    <xf numFmtId="0" fontId="19" fillId="2" borderId="10" xfId="0" applyFont="1" applyFill="1" applyBorder="1"/>
    <xf numFmtId="0" fontId="28" fillId="2" borderId="10" xfId="0" applyFont="1" applyFill="1" applyBorder="1"/>
    <xf numFmtId="0" fontId="19" fillId="2" borderId="5" xfId="0" applyFont="1" applyFill="1" applyBorder="1" applyAlignment="1">
      <alignment horizontal="center" vertical="center" wrapText="1"/>
    </xf>
    <xf numFmtId="0" fontId="19" fillId="2" borderId="12" xfId="0" applyFont="1" applyFill="1" applyBorder="1"/>
    <xf numFmtId="0" fontId="28" fillId="2" borderId="12" xfId="0" applyFont="1" applyFill="1" applyBorder="1"/>
    <xf numFmtId="176" fontId="19" fillId="2" borderId="12" xfId="0" applyNumberFormat="1" applyFont="1" applyFill="1" applyBorder="1"/>
    <xf numFmtId="176" fontId="12" fillId="2" borderId="5" xfId="0" applyNumberFormat="1" applyFont="1" applyFill="1" applyBorder="1"/>
    <xf numFmtId="164" fontId="0" fillId="2" borderId="5" xfId="0" applyNumberFormat="1" applyFill="1" applyBorder="1"/>
    <xf numFmtId="0" fontId="0" fillId="2" borderId="16" xfId="0" applyFill="1" applyBorder="1"/>
    <xf numFmtId="0" fontId="12" fillId="2" borderId="5" xfId="0" applyFont="1" applyFill="1" applyBorder="1" applyAlignment="1">
      <alignment vertical="top" wrapText="1"/>
    </xf>
    <xf numFmtId="0" fontId="3" fillId="2" borderId="5" xfId="0" applyFont="1" applyFill="1" applyBorder="1"/>
    <xf numFmtId="0" fontId="12" fillId="2" borderId="5" xfId="0" applyFont="1" applyFill="1" applyBorder="1" applyAlignment="1">
      <alignment horizontal="left" wrapText="1"/>
    </xf>
    <xf numFmtId="0" fontId="12" fillId="2" borderId="5" xfId="0" applyFont="1" applyFill="1" applyBorder="1" applyAlignment="1">
      <alignment vertical="center" wrapText="1"/>
    </xf>
    <xf numFmtId="0" fontId="36" fillId="2" borderId="5" xfId="0" applyFont="1" applyFill="1" applyBorder="1"/>
    <xf numFmtId="0" fontId="37" fillId="2" borderId="5" xfId="0" applyFont="1" applyFill="1" applyBorder="1" applyAlignment="1">
      <alignment horizontal="justify" vertical="center" wrapText="1"/>
    </xf>
    <xf numFmtId="49" fontId="12" fillId="2" borderId="5" xfId="0" applyNumberFormat="1" applyFont="1" applyFill="1" applyBorder="1" applyAlignment="1">
      <alignment horizontal="left"/>
    </xf>
    <xf numFmtId="175" fontId="12" fillId="2" borderId="5" xfId="0" applyNumberFormat="1" applyFont="1" applyFill="1" applyBorder="1"/>
    <xf numFmtId="49" fontId="7" fillId="2" borderId="5" xfId="0" applyNumberFormat="1" applyFont="1" applyFill="1" applyBorder="1" applyAlignment="1">
      <alignment horizontal="left"/>
    </xf>
    <xf numFmtId="175" fontId="12" fillId="2" borderId="5" xfId="0" applyNumberFormat="1" applyFont="1" applyFill="1" applyBorder="1" applyAlignment="1">
      <alignment horizontal="left"/>
    </xf>
    <xf numFmtId="171" fontId="12" fillId="2" borderId="5" xfId="0" applyNumberFormat="1" applyFont="1" applyFill="1" applyBorder="1"/>
    <xf numFmtId="0" fontId="37" fillId="2" borderId="5" xfId="0" applyFont="1" applyFill="1" applyBorder="1"/>
    <xf numFmtId="0" fontId="24" fillId="2" borderId="5" xfId="0" applyFont="1" applyFill="1" applyBorder="1"/>
    <xf numFmtId="49" fontId="12" fillId="2" borderId="5" xfId="0" applyNumberFormat="1" applyFont="1" applyFill="1" applyBorder="1" applyAlignment="1">
      <alignment horizontal="center"/>
    </xf>
    <xf numFmtId="171" fontId="5" fillId="2" borderId="5" xfId="0" applyNumberFormat="1" applyFont="1" applyFill="1" applyBorder="1" applyAlignment="1">
      <alignment horizontal="left"/>
    </xf>
    <xf numFmtId="0" fontId="0" fillId="4" borderId="11" xfId="0" applyFill="1" applyBorder="1"/>
    <xf numFmtId="0" fontId="12" fillId="2" borderId="5" xfId="0" applyFont="1" applyFill="1" applyBorder="1" applyAlignment="1">
      <alignment horizontal="center" vertical="top" wrapText="1"/>
    </xf>
    <xf numFmtId="49" fontId="12" fillId="2" borderId="5" xfId="0" applyNumberFormat="1" applyFont="1" applyFill="1" applyBorder="1" applyAlignment="1">
      <alignment horizontal="right"/>
    </xf>
    <xf numFmtId="164" fontId="12" fillId="2" borderId="16" xfId="0" applyNumberFormat="1" applyFont="1" applyFill="1" applyBorder="1" applyAlignment="1">
      <alignment horizontal="right"/>
    </xf>
    <xf numFmtId="10" fontId="12" fillId="2" borderId="5" xfId="0" applyNumberFormat="1" applyFont="1" applyFill="1" applyBorder="1" applyAlignment="1">
      <alignment horizontal="left"/>
    </xf>
    <xf numFmtId="164" fontId="5" fillId="2" borderId="5" xfId="0" applyNumberFormat="1" applyFont="1" applyFill="1" applyBorder="1" applyAlignment="1">
      <alignment horizontal="right" vertical="center" wrapText="1"/>
    </xf>
    <xf numFmtId="2" fontId="12" fillId="2" borderId="14" xfId="0" applyNumberFormat="1" applyFont="1" applyFill="1" applyBorder="1" applyAlignment="1">
      <alignment horizontal="right"/>
    </xf>
    <xf numFmtId="2" fontId="12" fillId="2" borderId="5" xfId="0" applyNumberFormat="1" applyFont="1" applyFill="1" applyBorder="1" applyAlignment="1">
      <alignment horizontal="center"/>
    </xf>
    <xf numFmtId="164" fontId="12" fillId="2" borderId="14" xfId="0" applyNumberFormat="1" applyFont="1" applyFill="1" applyBorder="1" applyAlignment="1">
      <alignment horizontal="right"/>
    </xf>
    <xf numFmtId="164" fontId="12" fillId="2" borderId="5" xfId="0" applyNumberFormat="1" applyFont="1" applyFill="1" applyBorder="1" applyAlignment="1">
      <alignment horizontal="center"/>
    </xf>
    <xf numFmtId="164" fontId="12" fillId="2" borderId="5" xfId="0" applyNumberFormat="1" applyFont="1" applyFill="1" applyBorder="1" applyAlignment="1">
      <alignment horizontal="right"/>
    </xf>
    <xf numFmtId="164" fontId="12" fillId="2" borderId="5" xfId="0" applyNumberFormat="1" applyFont="1" applyFill="1" applyBorder="1" applyAlignment="1">
      <alignment horizontal="left"/>
    </xf>
    <xf numFmtId="164" fontId="12" fillId="2" borderId="16" xfId="0" applyNumberFormat="1" applyFont="1" applyFill="1" applyBorder="1" applyAlignment="1">
      <alignment horizontal="center"/>
    </xf>
    <xf numFmtId="164" fontId="12" fillId="2" borderId="14" xfId="0" applyNumberFormat="1" applyFont="1" applyFill="1" applyBorder="1" applyAlignment="1">
      <alignment horizontal="center"/>
    </xf>
    <xf numFmtId="49" fontId="25" fillId="2" borderId="12" xfId="0" applyNumberFormat="1" applyFont="1" applyFill="1" applyBorder="1" applyAlignment="1">
      <alignment vertical="center"/>
    </xf>
    <xf numFmtId="0" fontId="39" fillId="2" borderId="12" xfId="0" applyFont="1" applyFill="1" applyBorder="1"/>
    <xf numFmtId="164" fontId="0" fillId="2" borderId="12" xfId="0" applyNumberFormat="1" applyFill="1" applyBorder="1"/>
    <xf numFmtId="0" fontId="25" fillId="2" borderId="5" xfId="0" applyFont="1" applyFill="1" applyBorder="1" applyAlignment="1">
      <alignment vertical="center"/>
    </xf>
    <xf numFmtId="0" fontId="39" fillId="2" borderId="5" xfId="0" applyFont="1" applyFill="1" applyBorder="1"/>
    <xf numFmtId="0" fontId="2" fillId="2" borderId="5" xfId="0" applyFont="1" applyFill="1" applyBorder="1"/>
    <xf numFmtId="2" fontId="12" fillId="2" borderId="5" xfId="0" applyNumberFormat="1" applyFont="1" applyFill="1" applyBorder="1" applyAlignment="1">
      <alignment horizontal="left" vertical="top"/>
    </xf>
    <xf numFmtId="0" fontId="27" fillId="2" borderId="5" xfId="0" applyFont="1" applyFill="1" applyBorder="1"/>
    <xf numFmtId="0" fontId="12" fillId="2" borderId="5" xfId="0" applyFont="1" applyFill="1" applyBorder="1" applyAlignment="1">
      <alignment vertical="center"/>
    </xf>
    <xf numFmtId="0" fontId="5" fillId="2" borderId="5" xfId="0" applyFont="1" applyFill="1" applyBorder="1" applyAlignment="1">
      <alignment horizontal="right"/>
    </xf>
    <xf numFmtId="2" fontId="5" fillId="2" borderId="5" xfId="0" applyNumberFormat="1" applyFont="1" applyFill="1" applyBorder="1" applyAlignment="1">
      <alignment horizontal="center"/>
    </xf>
    <xf numFmtId="49" fontId="12" fillId="5" borderId="16" xfId="0" applyNumberFormat="1" applyFont="1" applyFill="1" applyBorder="1" applyAlignment="1">
      <alignment horizontal="left" vertical="top"/>
    </xf>
    <xf numFmtId="0" fontId="12" fillId="5" borderId="16" xfId="0" applyFont="1" applyFill="1" applyBorder="1" applyAlignment="1">
      <alignment horizontal="left" vertical="top" wrapText="1"/>
    </xf>
    <xf numFmtId="49" fontId="28" fillId="2" borderId="15" xfId="0" applyNumberFormat="1" applyFont="1" applyFill="1" applyBorder="1"/>
    <xf numFmtId="0" fontId="12" fillId="2" borderId="15" xfId="0" applyFont="1" applyFill="1" applyBorder="1"/>
    <xf numFmtId="164" fontId="0" fillId="2" borderId="15" xfId="0" applyNumberFormat="1" applyFill="1" applyBorder="1"/>
    <xf numFmtId="49" fontId="19" fillId="2" borderId="12" xfId="0" applyNumberFormat="1" applyFont="1" applyFill="1" applyBorder="1"/>
    <xf numFmtId="177" fontId="12" fillId="2" borderId="5" xfId="0" applyNumberFormat="1" applyFont="1" applyFill="1" applyBorder="1"/>
    <xf numFmtId="177" fontId="0" fillId="2" borderId="5" xfId="0" applyNumberFormat="1" applyFill="1" applyBorder="1"/>
    <xf numFmtId="177" fontId="0" fillId="2" borderId="10" xfId="0" applyNumberFormat="1" applyFill="1" applyBorder="1"/>
    <xf numFmtId="171" fontId="0" fillId="2" borderId="10" xfId="0" applyNumberFormat="1" applyFill="1" applyBorder="1"/>
    <xf numFmtId="49" fontId="12" fillId="5" borderId="5" xfId="0" applyNumberFormat="1" applyFont="1" applyFill="1" applyBorder="1"/>
    <xf numFmtId="2" fontId="12" fillId="5" borderId="5" xfId="0" applyNumberFormat="1" applyFont="1" applyFill="1" applyBorder="1" applyAlignment="1">
      <alignment horizontal="center"/>
    </xf>
    <xf numFmtId="49" fontId="12" fillId="5" borderId="16" xfId="0" applyNumberFormat="1" applyFont="1" applyFill="1" applyBorder="1"/>
    <xf numFmtId="2" fontId="12" fillId="5" borderId="16" xfId="0" applyNumberFormat="1" applyFont="1" applyFill="1" applyBorder="1" applyAlignment="1">
      <alignment horizontal="center"/>
    </xf>
    <xf numFmtId="49" fontId="0" fillId="2" borderId="15" xfId="0" applyNumberFormat="1" applyFill="1" applyBorder="1"/>
    <xf numFmtId="2" fontId="5" fillId="2" borderId="15" xfId="0" applyNumberFormat="1" applyFont="1" applyFill="1" applyBorder="1" applyAlignment="1">
      <alignment horizontal="center"/>
    </xf>
    <xf numFmtId="177" fontId="0" fillId="2" borderId="12" xfId="0" applyNumberFormat="1" applyFill="1" applyBorder="1"/>
    <xf numFmtId="171" fontId="0" fillId="2" borderId="12" xfId="0" applyNumberFormat="1" applyFill="1" applyBorder="1"/>
    <xf numFmtId="164" fontId="12" fillId="2" borderId="5" xfId="0" applyNumberFormat="1" applyFont="1" applyFill="1" applyBorder="1"/>
    <xf numFmtId="49" fontId="36" fillId="2" borderId="5" xfId="0" applyNumberFormat="1" applyFont="1" applyFill="1" applyBorder="1" applyAlignment="1">
      <alignment horizontal="justify"/>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49" fontId="12" fillId="4" borderId="11" xfId="0" applyNumberFormat="1" applyFont="1" applyFill="1" applyBorder="1" applyAlignment="1">
      <alignment horizontal="center" vertical="center"/>
    </xf>
    <xf numFmtId="49" fontId="5" fillId="2" borderId="12" xfId="0" applyNumberFormat="1" applyFont="1" applyFill="1" applyBorder="1" applyAlignment="1">
      <alignment horizontal="left" vertical="top"/>
    </xf>
    <xf numFmtId="2" fontId="5" fillId="2" borderId="12" xfId="0" applyNumberFormat="1" applyFont="1" applyFill="1" applyBorder="1" applyAlignment="1">
      <alignment horizontal="right" vertical="top"/>
    </xf>
    <xf numFmtId="2" fontId="12" fillId="5" borderId="5" xfId="0" applyNumberFormat="1" applyFont="1" applyFill="1" applyBorder="1" applyAlignment="1">
      <alignment horizontal="right" vertical="top"/>
    </xf>
    <xf numFmtId="2" fontId="5" fillId="2" borderId="5" xfId="0" applyNumberFormat="1" applyFont="1" applyFill="1" applyBorder="1" applyAlignment="1">
      <alignment horizontal="right" vertical="top"/>
    </xf>
    <xf numFmtId="2" fontId="12" fillId="5" borderId="16" xfId="0" applyNumberFormat="1" applyFont="1" applyFill="1" applyBorder="1" applyAlignment="1">
      <alignment horizontal="right" vertical="top"/>
    </xf>
    <xf numFmtId="0" fontId="12" fillId="5" borderId="16" xfId="0" applyFont="1" applyFill="1" applyBorder="1" applyAlignment="1">
      <alignment horizontal="left" vertical="top"/>
    </xf>
    <xf numFmtId="49" fontId="5" fillId="2" borderId="15" xfId="0" applyNumberFormat="1" applyFont="1" applyFill="1" applyBorder="1" applyAlignment="1">
      <alignment horizontal="left" vertical="top"/>
    </xf>
    <xf numFmtId="2" fontId="5" fillId="2" borderId="15" xfId="0" applyNumberFormat="1" applyFont="1" applyFill="1" applyBorder="1" applyAlignment="1">
      <alignment horizontal="right" vertical="top"/>
    </xf>
    <xf numFmtId="0" fontId="5" fillId="2" borderId="15" xfId="0" applyFont="1" applyFill="1" applyBorder="1" applyAlignment="1">
      <alignment horizontal="left" vertical="top"/>
    </xf>
    <xf numFmtId="49" fontId="12" fillId="2" borderId="11" xfId="0" applyNumberFormat="1" applyFont="1" applyFill="1" applyBorder="1"/>
    <xf numFmtId="178" fontId="12" fillId="2" borderId="11" xfId="0" applyNumberFormat="1" applyFont="1" applyFill="1" applyBorder="1"/>
    <xf numFmtId="2" fontId="12" fillId="2" borderId="11" xfId="0" applyNumberFormat="1" applyFont="1" applyFill="1" applyBorder="1" applyAlignment="1">
      <alignment horizontal="right"/>
    </xf>
    <xf numFmtId="10" fontId="12" fillId="2" borderId="11" xfId="0" applyNumberFormat="1" applyFont="1" applyFill="1" applyBorder="1" applyAlignment="1">
      <alignment horizontal="right"/>
    </xf>
    <xf numFmtId="49" fontId="12" fillId="5" borderId="12" xfId="0" applyNumberFormat="1" applyFont="1" applyFill="1" applyBorder="1"/>
    <xf numFmtId="179" fontId="12" fillId="5" borderId="12" xfId="0" applyNumberFormat="1" applyFont="1" applyFill="1" applyBorder="1"/>
    <xf numFmtId="179" fontId="0" fillId="2" borderId="10" xfId="0" applyNumberFormat="1" applyFill="1" applyBorder="1"/>
    <xf numFmtId="0" fontId="12" fillId="2" borderId="11" xfId="0" applyFont="1" applyFill="1" applyBorder="1"/>
    <xf numFmtId="179" fontId="12" fillId="2" borderId="11" xfId="0" applyNumberFormat="1" applyFont="1" applyFill="1" applyBorder="1"/>
    <xf numFmtId="2" fontId="12" fillId="5" borderId="12" xfId="0" applyNumberFormat="1" applyFont="1" applyFill="1" applyBorder="1"/>
    <xf numFmtId="2" fontId="0" fillId="2" borderId="10" xfId="0" applyNumberFormat="1" applyFill="1" applyBorder="1"/>
    <xf numFmtId="2" fontId="12" fillId="2" borderId="11" xfId="0" applyNumberFormat="1" applyFont="1" applyFill="1" applyBorder="1"/>
    <xf numFmtId="49" fontId="12" fillId="5" borderId="11" xfId="0" applyNumberFormat="1" applyFont="1" applyFill="1" applyBorder="1"/>
    <xf numFmtId="177" fontId="12" fillId="5" borderId="11" xfId="0" applyNumberFormat="1" applyFont="1" applyFill="1" applyBorder="1"/>
    <xf numFmtId="0" fontId="0" fillId="2" borderId="11" xfId="0" applyFill="1" applyBorder="1"/>
    <xf numFmtId="164" fontId="12" fillId="5" borderId="11" xfId="0" applyNumberFormat="1" applyFont="1" applyFill="1" applyBorder="1"/>
    <xf numFmtId="49" fontId="5" fillId="2" borderId="12" xfId="0" applyNumberFormat="1" applyFont="1" applyFill="1" applyBorder="1"/>
    <xf numFmtId="49" fontId="5" fillId="2" borderId="16" xfId="0" applyNumberFormat="1" applyFont="1" applyFill="1" applyBorder="1"/>
    <xf numFmtId="49" fontId="12" fillId="5" borderId="15" xfId="0" applyNumberFormat="1" applyFont="1" applyFill="1" applyBorder="1"/>
    <xf numFmtId="164" fontId="12" fillId="5" borderId="15" xfId="0" applyNumberFormat="1" applyFont="1" applyFill="1" applyBorder="1" applyAlignment="1">
      <alignment horizontal="center"/>
    </xf>
    <xf numFmtId="164" fontId="12" fillId="5" borderId="15" xfId="0" applyNumberFormat="1" applyFont="1" applyFill="1" applyBorder="1"/>
    <xf numFmtId="49" fontId="5" fillId="2" borderId="11" xfId="0" applyNumberFormat="1" applyFont="1" applyFill="1" applyBorder="1"/>
    <xf numFmtId="164" fontId="5" fillId="2" borderId="11" xfId="0" applyNumberFormat="1" applyFont="1" applyFill="1" applyBorder="1" applyAlignment="1">
      <alignment horizontal="center"/>
    </xf>
    <xf numFmtId="164" fontId="5" fillId="2" borderId="11" xfId="0" applyNumberFormat="1" applyFont="1" applyFill="1" applyBorder="1"/>
    <xf numFmtId="0" fontId="37" fillId="2" borderId="12" xfId="0" applyFont="1" applyFill="1" applyBorder="1"/>
    <xf numFmtId="2" fontId="12" fillId="2" borderId="5" xfId="0" applyNumberFormat="1" applyFont="1" applyFill="1" applyBorder="1"/>
    <xf numFmtId="0" fontId="12" fillId="2" borderId="10" xfId="0" applyFont="1" applyFill="1" applyBorder="1"/>
    <xf numFmtId="49" fontId="12" fillId="4" borderId="12" xfId="0" applyNumberFormat="1" applyFont="1" applyFill="1" applyBorder="1"/>
    <xf numFmtId="0" fontId="12" fillId="2" borderId="12" xfId="0" applyFont="1" applyFill="1" applyBorder="1" applyAlignment="1">
      <alignment horizontal="center"/>
    </xf>
    <xf numFmtId="167" fontId="12" fillId="5" borderId="5" xfId="0" applyNumberFormat="1" applyFont="1" applyFill="1" applyBorder="1" applyAlignment="1">
      <alignment horizontal="center"/>
    </xf>
    <xf numFmtId="167" fontId="5" fillId="2" borderId="5" xfId="0" applyNumberFormat="1" applyFont="1" applyFill="1" applyBorder="1" applyAlignment="1">
      <alignment horizontal="center"/>
    </xf>
    <xf numFmtId="0" fontId="12" fillId="2" borderId="16" xfId="0" applyFont="1" applyFill="1" applyBorder="1"/>
    <xf numFmtId="167" fontId="12" fillId="2" borderId="16" xfId="0" applyNumberFormat="1" applyFont="1" applyFill="1" applyBorder="1" applyAlignment="1">
      <alignment horizontal="right"/>
    </xf>
    <xf numFmtId="0" fontId="26" fillId="2" borderId="5" xfId="0" applyFont="1" applyFill="1" applyBorder="1" applyAlignment="1">
      <alignment horizontal="left" vertical="top" wrapText="1"/>
    </xf>
    <xf numFmtId="0" fontId="12" fillId="2" borderId="5" xfId="0" applyNumberFormat="1" applyFont="1" applyFill="1" applyBorder="1"/>
    <xf numFmtId="0" fontId="7" fillId="4" borderId="12" xfId="0" applyFont="1" applyFill="1" applyBorder="1"/>
    <xf numFmtId="49" fontId="7" fillId="4" borderId="12" xfId="0" applyNumberFormat="1" applyFont="1" applyFill="1" applyBorder="1" applyAlignment="1">
      <alignment horizontal="center"/>
    </xf>
    <xf numFmtId="0" fontId="7" fillId="4" borderId="5" xfId="0" applyFont="1" applyFill="1" applyBorder="1"/>
    <xf numFmtId="49" fontId="7" fillId="4" borderId="5" xfId="0" applyNumberFormat="1" applyFont="1" applyFill="1" applyBorder="1" applyAlignment="1">
      <alignment horizontal="center"/>
    </xf>
    <xf numFmtId="180" fontId="12" fillId="5" borderId="15" xfId="0" applyNumberFormat="1" applyFont="1" applyFill="1" applyBorder="1" applyAlignment="1">
      <alignment horizontal="center" vertical="center"/>
    </xf>
    <xf numFmtId="0" fontId="12" fillId="5" borderId="15" xfId="0" applyFont="1" applyFill="1" applyBorder="1"/>
    <xf numFmtId="181" fontId="12" fillId="5" borderId="15" xfId="0" applyNumberFormat="1" applyFont="1" applyFill="1" applyBorder="1" applyAlignment="1">
      <alignment horizontal="center" vertical="center"/>
    </xf>
    <xf numFmtId="181" fontId="12" fillId="2" borderId="5" xfId="0" applyNumberFormat="1" applyFont="1" applyFill="1" applyBorder="1" applyAlignment="1">
      <alignment horizontal="center"/>
    </xf>
    <xf numFmtId="0" fontId="12" fillId="3" borderId="12" xfId="0" applyFont="1" applyFill="1" applyBorder="1" applyAlignment="1">
      <alignment horizontal="center"/>
    </xf>
    <xf numFmtId="0" fontId="12" fillId="3" borderId="12" xfId="0" applyFont="1" applyFill="1" applyBorder="1"/>
    <xf numFmtId="49" fontId="12" fillId="3" borderId="12" xfId="0" applyNumberFormat="1" applyFont="1" applyFill="1" applyBorder="1"/>
    <xf numFmtId="0" fontId="12" fillId="3" borderId="10" xfId="0" applyFont="1" applyFill="1" applyBorder="1" applyAlignment="1">
      <alignment horizontal="center"/>
    </xf>
    <xf numFmtId="0" fontId="12" fillId="3" borderId="10" xfId="0" applyFont="1" applyFill="1" applyBorder="1"/>
    <xf numFmtId="49" fontId="12" fillId="3" borderId="5" xfId="0" applyNumberFormat="1" applyFont="1" applyFill="1" applyBorder="1"/>
    <xf numFmtId="167" fontId="12" fillId="3" borderId="5" xfId="0" applyNumberFormat="1" applyFont="1" applyFill="1" applyBorder="1" applyAlignment="1">
      <alignment horizontal="center"/>
    </xf>
    <xf numFmtId="167" fontId="12" fillId="2" borderId="5" xfId="0" applyNumberFormat="1" applyFont="1" applyFill="1" applyBorder="1" applyAlignment="1">
      <alignment horizontal="center"/>
    </xf>
    <xf numFmtId="167" fontId="12" fillId="2" borderId="10" xfId="0" applyNumberFormat="1" applyFont="1" applyFill="1" applyBorder="1" applyAlignment="1">
      <alignment horizontal="right"/>
    </xf>
    <xf numFmtId="49" fontId="26" fillId="2" borderId="12" xfId="0" applyNumberFormat="1" applyFont="1" applyFill="1" applyBorder="1" applyAlignment="1">
      <alignment vertical="top"/>
    </xf>
    <xf numFmtId="0" fontId="26" fillId="2" borderId="12" xfId="0" applyFont="1" applyFill="1" applyBorder="1" applyAlignment="1">
      <alignment vertical="top"/>
    </xf>
    <xf numFmtId="0" fontId="41" fillId="2" borderId="12" xfId="0" applyFont="1" applyFill="1" applyBorder="1" applyAlignment="1">
      <alignment vertical="top"/>
    </xf>
    <xf numFmtId="0" fontId="25" fillId="2" borderId="5" xfId="0" applyFont="1" applyFill="1" applyBorder="1" applyAlignment="1">
      <alignment horizontal="left" vertical="top" wrapText="1"/>
    </xf>
    <xf numFmtId="49" fontId="26" fillId="2" borderId="5" xfId="0" applyNumberFormat="1" applyFont="1" applyFill="1" applyBorder="1" applyAlignment="1">
      <alignment vertical="top"/>
    </xf>
    <xf numFmtId="0" fontId="26" fillId="2" borderId="5" xfId="0" applyFont="1" applyFill="1" applyBorder="1" applyAlignment="1">
      <alignment vertical="top"/>
    </xf>
    <xf numFmtId="0" fontId="7" fillId="3" borderId="12" xfId="0" applyFont="1" applyFill="1" applyBorder="1"/>
    <xf numFmtId="0" fontId="7" fillId="3" borderId="12" xfId="0" applyFont="1" applyFill="1" applyBorder="1" applyAlignment="1">
      <alignment horizontal="center"/>
    </xf>
    <xf numFmtId="49" fontId="7" fillId="3" borderId="12" xfId="0" applyNumberFormat="1" applyFont="1" applyFill="1" applyBorder="1" applyAlignment="1">
      <alignment horizontal="center"/>
    </xf>
    <xf numFmtId="49" fontId="7" fillId="3" borderId="5" xfId="0" applyNumberFormat="1" applyFont="1" applyFill="1" applyBorder="1" applyAlignment="1">
      <alignment horizontal="center"/>
    </xf>
    <xf numFmtId="49" fontId="12" fillId="3" borderId="10" xfId="0" applyNumberFormat="1" applyFont="1" applyFill="1" applyBorder="1" applyAlignment="1">
      <alignment horizontal="center"/>
    </xf>
    <xf numFmtId="180" fontId="12" fillId="2" borderId="12" xfId="0" applyNumberFormat="1" applyFont="1" applyFill="1" applyBorder="1" applyAlignment="1">
      <alignment horizontal="center"/>
    </xf>
    <xf numFmtId="180" fontId="12" fillId="3" borderId="5" xfId="0" applyNumberFormat="1" applyFont="1" applyFill="1" applyBorder="1" applyAlignment="1">
      <alignment horizontal="center"/>
    </xf>
    <xf numFmtId="180" fontId="12" fillId="2" borderId="5" xfId="0" applyNumberFormat="1" applyFont="1" applyFill="1" applyBorder="1" applyAlignment="1">
      <alignment horizontal="center"/>
    </xf>
    <xf numFmtId="180" fontId="12" fillId="2" borderId="10" xfId="0" applyNumberFormat="1" applyFont="1" applyFill="1" applyBorder="1" applyAlignment="1">
      <alignment horizontal="center"/>
    </xf>
    <xf numFmtId="180" fontId="12" fillId="2" borderId="12" xfId="0" applyNumberFormat="1" applyFont="1" applyFill="1" applyBorder="1" applyAlignment="1">
      <alignment horizontal="center" vertical="center"/>
    </xf>
    <xf numFmtId="49" fontId="12" fillId="3" borderId="5" xfId="0" applyNumberFormat="1" applyFont="1" applyFill="1" applyBorder="1" applyAlignment="1">
      <alignment horizontal="center"/>
    </xf>
    <xf numFmtId="0" fontId="7" fillId="3" borderId="5" xfId="0" applyFont="1" applyFill="1" applyBorder="1"/>
    <xf numFmtId="176" fontId="12" fillId="3" borderId="5" xfId="0" applyNumberFormat="1" applyFont="1" applyFill="1" applyBorder="1" applyAlignment="1">
      <alignment horizontal="center"/>
    </xf>
    <xf numFmtId="0" fontId="12" fillId="3" borderId="5" xfId="0" applyFont="1" applyFill="1" applyBorder="1"/>
    <xf numFmtId="182" fontId="12" fillId="3" borderId="5" xfId="0" applyNumberFormat="1" applyFont="1" applyFill="1" applyBorder="1" applyAlignment="1">
      <alignment horizontal="center"/>
    </xf>
    <xf numFmtId="176" fontId="12" fillId="2" borderId="5" xfId="0" applyNumberFormat="1" applyFont="1" applyFill="1" applyBorder="1" applyAlignment="1">
      <alignment horizontal="center"/>
    </xf>
    <xf numFmtId="182" fontId="12" fillId="2" borderId="5" xfId="0" applyNumberFormat="1" applyFont="1" applyFill="1" applyBorder="1" applyAlignment="1">
      <alignment horizontal="center"/>
    </xf>
    <xf numFmtId="49" fontId="12" fillId="2" borderId="10" xfId="0" applyNumberFormat="1" applyFont="1" applyFill="1" applyBorder="1"/>
    <xf numFmtId="176" fontId="12" fillId="2" borderId="10" xfId="0" applyNumberFormat="1" applyFont="1" applyFill="1" applyBorder="1" applyAlignment="1">
      <alignment horizontal="center"/>
    </xf>
    <xf numFmtId="182" fontId="12" fillId="2" borderId="10" xfId="0" applyNumberFormat="1" applyFont="1" applyFill="1" applyBorder="1" applyAlignment="1">
      <alignment horizontal="center"/>
    </xf>
    <xf numFmtId="49" fontId="12" fillId="3" borderId="11" xfId="0" applyNumberFormat="1" applyFont="1" applyFill="1" applyBorder="1"/>
    <xf numFmtId="180" fontId="12" fillId="3" borderId="11" xfId="0" applyNumberFormat="1" applyFont="1" applyFill="1" applyBorder="1" applyAlignment="1">
      <alignment horizontal="center" vertical="center"/>
    </xf>
    <xf numFmtId="0" fontId="12" fillId="3" borderId="11" xfId="0" applyFont="1" applyFill="1" applyBorder="1" applyAlignment="1">
      <alignment horizontal="center"/>
    </xf>
    <xf numFmtId="0" fontId="12" fillId="3" borderId="11" xfId="0" applyFont="1" applyFill="1" applyBorder="1"/>
    <xf numFmtId="182" fontId="12" fillId="3" borderId="11" xfId="0" applyNumberFormat="1" applyFont="1" applyFill="1" applyBorder="1" applyAlignment="1">
      <alignment horizontal="center"/>
    </xf>
    <xf numFmtId="182" fontId="12" fillId="3" borderId="11" xfId="0" applyNumberFormat="1" applyFont="1" applyFill="1" applyBorder="1" applyAlignment="1">
      <alignment horizontal="center" vertical="center"/>
    </xf>
    <xf numFmtId="182" fontId="12" fillId="2" borderId="12" xfId="0" applyNumberFormat="1" applyFont="1" applyFill="1" applyBorder="1" applyAlignment="1">
      <alignment horizontal="center"/>
    </xf>
    <xf numFmtId="182" fontId="12" fillId="2" borderId="12" xfId="0" applyNumberFormat="1" applyFont="1" applyFill="1" applyBorder="1" applyAlignment="1">
      <alignment horizontal="center" vertical="center"/>
    </xf>
    <xf numFmtId="0" fontId="12" fillId="2" borderId="5" xfId="0" applyFont="1" applyFill="1" applyBorder="1" applyAlignment="1">
      <alignment horizontal="left" vertical="top"/>
    </xf>
    <xf numFmtId="0" fontId="12" fillId="4" borderId="14" xfId="0" applyFont="1" applyFill="1" applyBorder="1"/>
    <xf numFmtId="49" fontId="12" fillId="4" borderId="16" xfId="0" applyNumberFormat="1" applyFont="1" applyFill="1" applyBorder="1" applyAlignment="1">
      <alignment horizontal="center"/>
    </xf>
    <xf numFmtId="0" fontId="12" fillId="2" borderId="14" xfId="0" applyFont="1" applyFill="1" applyBorder="1"/>
    <xf numFmtId="0" fontId="12" fillId="5" borderId="16" xfId="0" applyNumberFormat="1" applyFont="1" applyFill="1" applyBorder="1" applyAlignment="1">
      <alignment horizontal="center"/>
    </xf>
    <xf numFmtId="167" fontId="12" fillId="5" borderId="16" xfId="0" applyNumberFormat="1" applyFont="1" applyFill="1" applyBorder="1" applyAlignment="1">
      <alignment horizontal="center"/>
    </xf>
    <xf numFmtId="0" fontId="0" fillId="2" borderId="14" xfId="0" applyFill="1" applyBorder="1"/>
    <xf numFmtId="0" fontId="5" fillId="2" borderId="16" xfId="0" applyFont="1" applyFill="1" applyBorder="1" applyAlignment="1">
      <alignment horizontal="center"/>
    </xf>
    <xf numFmtId="0" fontId="0" fillId="4" borderId="14" xfId="0" applyFill="1" applyBorder="1"/>
    <xf numFmtId="49" fontId="12" fillId="4" borderId="17" xfId="0" applyNumberFormat="1" applyFont="1" applyFill="1" applyBorder="1" applyAlignment="1">
      <alignment horizontal="center" vertical="center" wrapText="1"/>
    </xf>
    <xf numFmtId="0" fontId="7" fillId="4" borderId="14" xfId="0" applyFont="1" applyFill="1" applyBorder="1"/>
    <xf numFmtId="49" fontId="43" fillId="4" borderId="5" xfId="0" applyNumberFormat="1" applyFont="1" applyFill="1" applyBorder="1" applyAlignment="1">
      <alignment horizontal="center" vertical="center"/>
    </xf>
    <xf numFmtId="0" fontId="0" fillId="4" borderId="16" xfId="0" applyFill="1" applyBorder="1"/>
    <xf numFmtId="167" fontId="12" fillId="2" borderId="14" xfId="0" applyNumberFormat="1" applyFont="1" applyFill="1" applyBorder="1" applyAlignment="1">
      <alignment horizontal="center"/>
    </xf>
    <xf numFmtId="0" fontId="45" fillId="2" borderId="5" xfId="0" applyFont="1" applyFill="1" applyBorder="1" applyAlignment="1">
      <alignment horizontal="right"/>
    </xf>
    <xf numFmtId="0" fontId="18" fillId="2" borderId="5" xfId="0" applyFont="1" applyFill="1" applyBorder="1"/>
    <xf numFmtId="49" fontId="12" fillId="4" borderId="10" xfId="0" applyNumberFormat="1" applyFont="1" applyFill="1" applyBorder="1" applyAlignment="1">
      <alignment horizontal="center" vertical="center"/>
    </xf>
    <xf numFmtId="0" fontId="12" fillId="2" borderId="12" xfId="0" applyFont="1" applyFill="1" applyBorder="1" applyAlignment="1">
      <alignment horizontal="center" vertical="center"/>
    </xf>
    <xf numFmtId="2" fontId="12" fillId="5" borderId="5" xfId="0" applyNumberFormat="1" applyFont="1" applyFill="1" applyBorder="1" applyAlignment="1">
      <alignment horizontal="center" wrapText="1"/>
    </xf>
    <xf numFmtId="2" fontId="5" fillId="2" borderId="5" xfId="0" applyNumberFormat="1" applyFont="1" applyFill="1" applyBorder="1" applyAlignment="1">
      <alignment horizontal="center" wrapText="1"/>
    </xf>
    <xf numFmtId="2" fontId="12" fillId="5" borderId="10" xfId="0" applyNumberFormat="1" applyFont="1" applyFill="1" applyBorder="1" applyAlignment="1">
      <alignment horizontal="center" wrapText="1"/>
    </xf>
    <xf numFmtId="49" fontId="12" fillId="2" borderId="12" xfId="0" applyNumberFormat="1" applyFont="1" applyFill="1" applyBorder="1"/>
    <xf numFmtId="2" fontId="12" fillId="2" borderId="12" xfId="0" applyNumberFormat="1" applyFont="1" applyFill="1" applyBorder="1" applyAlignment="1">
      <alignment horizontal="center" wrapText="1"/>
    </xf>
    <xf numFmtId="0" fontId="46" fillId="2" borderId="5" xfId="0" applyFont="1" applyFill="1" applyBorder="1" applyAlignment="1">
      <alignment wrapText="1"/>
    </xf>
    <xf numFmtId="49" fontId="12" fillId="5" borderId="5" xfId="0" applyNumberFormat="1" applyFont="1" applyFill="1" applyBorder="1" applyAlignment="1">
      <alignment horizontal="center" wrapText="1"/>
    </xf>
    <xf numFmtId="183" fontId="37" fillId="2" borderId="5" xfId="0" applyNumberFormat="1" applyFont="1" applyFill="1" applyBorder="1"/>
    <xf numFmtId="166" fontId="12" fillId="2" borderId="5" xfId="0" applyNumberFormat="1" applyFont="1" applyFill="1" applyBorder="1" applyAlignment="1">
      <alignment horizontal="center"/>
    </xf>
    <xf numFmtId="0" fontId="12" fillId="2" borderId="5" xfId="0" applyNumberFormat="1" applyFont="1" applyFill="1" applyBorder="1" applyAlignment="1">
      <alignment horizontal="center"/>
    </xf>
    <xf numFmtId="175" fontId="12" fillId="2" borderId="5" xfId="0" applyNumberFormat="1" applyFont="1" applyFill="1" applyBorder="1" applyAlignment="1">
      <alignment horizontal="center"/>
    </xf>
    <xf numFmtId="0" fontId="47" fillId="2" borderId="5" xfId="0" applyFont="1" applyFill="1" applyBorder="1"/>
    <xf numFmtId="2" fontId="12" fillId="2" borderId="5" xfId="0" applyNumberFormat="1" applyFont="1" applyFill="1" applyBorder="1" applyAlignment="1">
      <alignment horizontal="left"/>
    </xf>
    <xf numFmtId="49" fontId="48" fillId="2" borderId="5" xfId="0" applyNumberFormat="1" applyFont="1" applyFill="1" applyBorder="1"/>
    <xf numFmtId="49" fontId="12" fillId="3" borderId="11" xfId="0" applyNumberFormat="1" applyFont="1" applyFill="1" applyBorder="1" applyAlignment="1">
      <alignment horizontal="center"/>
    </xf>
    <xf numFmtId="0" fontId="12" fillId="3" borderId="5" xfId="0" applyNumberFormat="1" applyFont="1" applyFill="1" applyBorder="1" applyAlignment="1">
      <alignment horizontal="center"/>
    </xf>
    <xf numFmtId="3" fontId="12" fillId="3" borderId="5" xfId="0" applyNumberFormat="1" applyFont="1" applyFill="1" applyBorder="1" applyAlignment="1">
      <alignment horizontal="center"/>
    </xf>
    <xf numFmtId="2" fontId="12" fillId="2" borderId="5" xfId="0" applyNumberFormat="1" applyFont="1" applyFill="1" applyBorder="1" applyAlignment="1">
      <alignment horizontal="center" wrapText="1"/>
    </xf>
    <xf numFmtId="3" fontId="12" fillId="2" borderId="5" xfId="0" applyNumberFormat="1" applyFont="1" applyFill="1" applyBorder="1" applyAlignment="1">
      <alignment horizontal="center"/>
    </xf>
    <xf numFmtId="3" fontId="12" fillId="3" borderId="10" xfId="0" applyNumberFormat="1" applyFont="1" applyFill="1" applyBorder="1" applyAlignment="1">
      <alignment horizontal="center"/>
    </xf>
    <xf numFmtId="2" fontId="12" fillId="2" borderId="10" xfId="0" applyNumberFormat="1" applyFont="1" applyFill="1" applyBorder="1" applyAlignment="1">
      <alignment horizontal="center" wrapText="1"/>
    </xf>
    <xf numFmtId="49" fontId="7" fillId="3" borderId="11" xfId="0" applyNumberFormat="1" applyFont="1" applyFill="1" applyBorder="1" applyAlignment="1">
      <alignment horizontal="center"/>
    </xf>
    <xf numFmtId="175" fontId="12" fillId="3" borderId="5" xfId="0" applyNumberFormat="1" applyFont="1" applyFill="1" applyBorder="1" applyAlignment="1">
      <alignment horizontal="center"/>
    </xf>
    <xf numFmtId="0" fontId="12" fillId="2" borderId="10" xfId="0" applyNumberFormat="1" applyFont="1" applyFill="1" applyBorder="1" applyAlignment="1">
      <alignment horizontal="center"/>
    </xf>
    <xf numFmtId="175" fontId="12" fillId="2" borderId="10" xfId="0" applyNumberFormat="1" applyFont="1" applyFill="1" applyBorder="1" applyAlignment="1">
      <alignment horizontal="center"/>
    </xf>
    <xf numFmtId="2" fontId="5" fillId="2" borderId="12" xfId="0" applyNumberFormat="1" applyFont="1" applyFill="1" applyBorder="1" applyAlignment="1">
      <alignment horizontal="center" wrapText="1"/>
    </xf>
    <xf numFmtId="0" fontId="12" fillId="4" borderId="13" xfId="0" applyFont="1" applyFill="1" applyBorder="1" applyAlignment="1">
      <alignment horizontal="center" vertical="center" wrapText="1"/>
    </xf>
    <xf numFmtId="0" fontId="5" fillId="5" borderId="12" xfId="0" applyNumberFormat="1" applyFont="1" applyFill="1" applyBorder="1" applyAlignment="1">
      <alignment horizontal="center"/>
    </xf>
    <xf numFmtId="2" fontId="5" fillId="5" borderId="12" xfId="0" applyNumberFormat="1" applyFont="1" applyFill="1" applyBorder="1" applyAlignment="1">
      <alignment horizontal="right"/>
    </xf>
    <xf numFmtId="2" fontId="12" fillId="5" borderId="12" xfId="0" applyNumberFormat="1" applyFont="1" applyFill="1" applyBorder="1" applyAlignment="1">
      <alignment horizontal="right"/>
    </xf>
    <xf numFmtId="180" fontId="12" fillId="5" borderId="12" xfId="0" applyNumberFormat="1" applyFont="1" applyFill="1" applyBorder="1" applyAlignment="1">
      <alignment horizontal="center"/>
    </xf>
    <xf numFmtId="176" fontId="12" fillId="5" borderId="12" xfId="0" applyNumberFormat="1" applyFont="1" applyFill="1" applyBorder="1" applyAlignment="1">
      <alignment horizontal="center"/>
    </xf>
    <xf numFmtId="167" fontId="12" fillId="5" borderId="12" xfId="0" applyNumberFormat="1" applyFont="1" applyFill="1" applyBorder="1" applyAlignment="1">
      <alignment horizontal="center"/>
    </xf>
    <xf numFmtId="175" fontId="5" fillId="2" borderId="5" xfId="0" applyNumberFormat="1" applyFont="1" applyFill="1" applyBorder="1" applyAlignment="1">
      <alignment horizontal="center"/>
    </xf>
    <xf numFmtId="2" fontId="5" fillId="2" borderId="5" xfId="0" applyNumberFormat="1" applyFont="1" applyFill="1" applyBorder="1" applyAlignment="1">
      <alignment horizontal="right"/>
    </xf>
    <xf numFmtId="180" fontId="5" fillId="2" borderId="5" xfId="0" applyNumberFormat="1" applyFont="1" applyFill="1" applyBorder="1" applyAlignment="1">
      <alignment horizontal="center"/>
    </xf>
    <xf numFmtId="176" fontId="5" fillId="2" borderId="5" xfId="0" applyNumberFormat="1" applyFont="1" applyFill="1" applyBorder="1" applyAlignment="1">
      <alignment horizontal="center"/>
    </xf>
    <xf numFmtId="9" fontId="5" fillId="2" borderId="5" xfId="0" applyNumberFormat="1" applyFont="1" applyFill="1" applyBorder="1" applyAlignment="1">
      <alignment horizontal="center"/>
    </xf>
    <xf numFmtId="0" fontId="5" fillId="5" borderId="5" xfId="0" applyNumberFormat="1" applyFont="1" applyFill="1" applyBorder="1" applyAlignment="1">
      <alignment horizontal="center"/>
    </xf>
    <xf numFmtId="2" fontId="5" fillId="5" borderId="5" xfId="0" applyNumberFormat="1" applyFont="1" applyFill="1" applyBorder="1" applyAlignment="1">
      <alignment horizontal="right"/>
    </xf>
    <xf numFmtId="2" fontId="12" fillId="5" borderId="5" xfId="0" applyNumberFormat="1" applyFont="1" applyFill="1" applyBorder="1" applyAlignment="1">
      <alignment horizontal="right"/>
    </xf>
    <xf numFmtId="180" fontId="12" fillId="5" borderId="5" xfId="0" applyNumberFormat="1" applyFont="1" applyFill="1" applyBorder="1" applyAlignment="1">
      <alignment horizontal="center"/>
    </xf>
    <xf numFmtId="176" fontId="12" fillId="5" borderId="5" xfId="0" applyNumberFormat="1" applyFont="1" applyFill="1" applyBorder="1" applyAlignment="1">
      <alignment horizontal="center"/>
    </xf>
    <xf numFmtId="49" fontId="26" fillId="2" borderId="5" xfId="0" applyNumberFormat="1" applyFont="1" applyFill="1" applyBorder="1"/>
    <xf numFmtId="0" fontId="26" fillId="2" borderId="5" xfId="0" applyFont="1" applyFill="1" applyBorder="1"/>
    <xf numFmtId="49" fontId="0" fillId="4" borderId="11" xfId="0" applyNumberFormat="1" applyFill="1" applyBorder="1" applyAlignment="1">
      <alignment vertical="center" wrapText="1"/>
    </xf>
    <xf numFmtId="49" fontId="7" fillId="4" borderId="11" xfId="0" applyNumberFormat="1" applyFont="1" applyFill="1" applyBorder="1" applyAlignment="1">
      <alignment horizontal="center" vertical="center" wrapText="1"/>
    </xf>
    <xf numFmtId="0" fontId="5" fillId="2" borderId="12" xfId="0" applyNumberFormat="1" applyFont="1" applyFill="1" applyBorder="1" applyAlignment="1">
      <alignment horizontal="center"/>
    </xf>
    <xf numFmtId="165" fontId="5" fillId="2" borderId="12" xfId="0" applyNumberFormat="1" applyFont="1" applyFill="1" applyBorder="1" applyAlignment="1">
      <alignment horizontal="center"/>
    </xf>
    <xf numFmtId="184" fontId="5" fillId="2" borderId="12" xfId="0" applyNumberFormat="1" applyFont="1" applyFill="1" applyBorder="1" applyAlignment="1">
      <alignment horizontal="center"/>
    </xf>
    <xf numFmtId="3" fontId="5" fillId="2" borderId="5" xfId="0" applyNumberFormat="1" applyFont="1" applyFill="1" applyBorder="1" applyAlignment="1">
      <alignment horizontal="center"/>
    </xf>
    <xf numFmtId="165" fontId="12" fillId="5" borderId="5" xfId="0" applyNumberFormat="1" applyFont="1" applyFill="1" applyBorder="1" applyAlignment="1">
      <alignment horizontal="center"/>
    </xf>
    <xf numFmtId="184" fontId="12" fillId="5" borderId="5" xfId="0" applyNumberFormat="1" applyFont="1" applyFill="1" applyBorder="1" applyAlignment="1">
      <alignment horizontal="center"/>
    </xf>
    <xf numFmtId="165" fontId="5" fillId="2" borderId="5" xfId="0" applyNumberFormat="1" applyFont="1" applyFill="1" applyBorder="1" applyAlignment="1">
      <alignment horizontal="center"/>
    </xf>
    <xf numFmtId="184" fontId="5" fillId="2" borderId="5" xfId="0" applyNumberFormat="1" applyFont="1" applyFill="1" applyBorder="1" applyAlignment="1">
      <alignment horizontal="center"/>
    </xf>
    <xf numFmtId="165" fontId="12" fillId="5" borderId="10" xfId="0" applyNumberFormat="1" applyFont="1" applyFill="1" applyBorder="1" applyAlignment="1">
      <alignment horizontal="center"/>
    </xf>
    <xf numFmtId="184" fontId="12" fillId="5" borderId="10" xfId="0" applyNumberFormat="1" applyFont="1" applyFill="1" applyBorder="1" applyAlignment="1">
      <alignment horizontal="center"/>
    </xf>
    <xf numFmtId="49" fontId="26" fillId="2" borderId="12" xfId="0" applyNumberFormat="1" applyFont="1" applyFill="1" applyBorder="1"/>
    <xf numFmtId="0" fontId="49" fillId="2" borderId="5" xfId="0" applyFont="1" applyFill="1" applyBorder="1"/>
    <xf numFmtId="0" fontId="36" fillId="2" borderId="5" xfId="0" applyFont="1" applyFill="1" applyBorder="1" applyAlignment="1">
      <alignment horizontal="justify"/>
    </xf>
    <xf numFmtId="0" fontId="36" fillId="2" borderId="5" xfId="0" applyFont="1" applyFill="1" applyBorder="1" applyAlignment="1">
      <alignment horizontal="left"/>
    </xf>
    <xf numFmtId="49" fontId="50" fillId="2" borderId="5" xfId="0" applyNumberFormat="1" applyFont="1" applyFill="1" applyBorder="1" applyAlignment="1">
      <alignment vertical="center"/>
    </xf>
    <xf numFmtId="0" fontId="0" fillId="5" borderId="5" xfId="0" applyNumberFormat="1" applyFill="1" applyBorder="1" applyAlignment="1">
      <alignment horizontal="center" wrapText="1"/>
    </xf>
    <xf numFmtId="2" fontId="5" fillId="2" borderId="12" xfId="0" applyNumberFormat="1" applyFont="1" applyFill="1" applyBorder="1" applyAlignment="1">
      <alignment horizontal="center"/>
    </xf>
    <xf numFmtId="2" fontId="12" fillId="5" borderId="10" xfId="0" applyNumberFormat="1" applyFont="1" applyFill="1" applyBorder="1" applyAlignment="1">
      <alignment horizontal="center"/>
    </xf>
    <xf numFmtId="4" fontId="5" fillId="2" borderId="12" xfId="0" applyNumberFormat="1" applyFont="1" applyFill="1" applyBorder="1" applyAlignment="1">
      <alignment horizontal="center"/>
    </xf>
    <xf numFmtId="4" fontId="12" fillId="5" borderId="5" xfId="0" applyNumberFormat="1" applyFont="1" applyFill="1" applyBorder="1" applyAlignment="1">
      <alignment horizontal="center"/>
    </xf>
    <xf numFmtId="4" fontId="5" fillId="2" borderId="5" xfId="0" applyNumberFormat="1" applyFont="1" applyFill="1" applyBorder="1" applyAlignment="1">
      <alignment horizontal="center"/>
    </xf>
    <xf numFmtId="4" fontId="12" fillId="5" borderId="10" xfId="0" applyNumberFormat="1" applyFont="1" applyFill="1" applyBorder="1" applyAlignment="1">
      <alignment horizontal="center"/>
    </xf>
    <xf numFmtId="49" fontId="5" fillId="2" borderId="10" xfId="0" applyNumberFormat="1" applyFont="1" applyFill="1" applyBorder="1"/>
    <xf numFmtId="49" fontId="18" fillId="2" borderId="5" xfId="0" applyNumberFormat="1" applyFont="1" applyFill="1" applyBorder="1" applyAlignment="1">
      <alignment horizontal="right" vertical="top" wrapText="1"/>
    </xf>
    <xf numFmtId="0" fontId="18" fillId="2" borderId="5" xfId="0" applyFont="1" applyFill="1" applyBorder="1" applyAlignment="1">
      <alignment horizontal="right" vertical="top" wrapText="1"/>
    </xf>
    <xf numFmtId="49" fontId="51" fillId="2" borderId="5" xfId="0" applyNumberFormat="1" applyFont="1" applyFill="1" applyBorder="1"/>
    <xf numFmtId="4" fontId="12" fillId="5" borderId="16" xfId="0" applyNumberFormat="1" applyFont="1" applyFill="1" applyBorder="1" applyAlignment="1">
      <alignment horizontal="center"/>
    </xf>
    <xf numFmtId="2" fontId="12" fillId="2" borderId="12" xfId="0" applyNumberFormat="1" applyFont="1" applyFill="1" applyBorder="1" applyAlignment="1">
      <alignment horizontal="center" vertical="top"/>
    </xf>
    <xf numFmtId="185" fontId="5" fillId="2" borderId="12" xfId="0" applyNumberFormat="1" applyFont="1" applyFill="1" applyBorder="1" applyAlignment="1">
      <alignment horizontal="center"/>
    </xf>
    <xf numFmtId="185" fontId="12" fillId="5" borderId="5" xfId="0" applyNumberFormat="1" applyFont="1" applyFill="1" applyBorder="1" applyAlignment="1">
      <alignment horizontal="center"/>
    </xf>
    <xf numFmtId="185" fontId="5" fillId="2" borderId="5" xfId="0" applyNumberFormat="1" applyFont="1" applyFill="1" applyBorder="1" applyAlignment="1">
      <alignment horizontal="center"/>
    </xf>
    <xf numFmtId="185" fontId="12" fillId="5" borderId="10" xfId="0" applyNumberFormat="1" applyFont="1" applyFill="1" applyBorder="1" applyAlignment="1">
      <alignment horizontal="center"/>
    </xf>
    <xf numFmtId="0" fontId="51" fillId="2" borderId="5" xfId="0" applyFont="1" applyFill="1" applyBorder="1"/>
    <xf numFmtId="167" fontId="12" fillId="5" borderId="18" xfId="0" applyNumberFormat="1" applyFont="1" applyFill="1" applyBorder="1" applyAlignment="1">
      <alignment horizontal="center"/>
    </xf>
    <xf numFmtId="4" fontId="12" fillId="5" borderId="18" xfId="0" applyNumberFormat="1" applyFont="1" applyFill="1" applyBorder="1" applyAlignment="1">
      <alignment horizontal="center"/>
    </xf>
    <xf numFmtId="0" fontId="0" fillId="2" borderId="18" xfId="0" applyFill="1" applyBorder="1"/>
    <xf numFmtId="49" fontId="7" fillId="4" borderId="11" xfId="0" applyNumberFormat="1" applyFont="1" applyFill="1" applyBorder="1" applyAlignment="1">
      <alignment vertical="center" wrapText="1"/>
    </xf>
    <xf numFmtId="49" fontId="52" fillId="8" borderId="19" xfId="0" applyNumberFormat="1" applyFont="1" applyFill="1" applyBorder="1" applyAlignment="1">
      <alignment vertical="center" wrapText="1"/>
    </xf>
    <xf numFmtId="49" fontId="54" fillId="8" borderId="19" xfId="0" applyNumberFormat="1" applyFont="1" applyFill="1" applyBorder="1" applyAlignment="1">
      <alignment vertical="center" wrapText="1"/>
    </xf>
    <xf numFmtId="49" fontId="54" fillId="8" borderId="19" xfId="0" applyNumberFormat="1" applyFont="1" applyFill="1" applyBorder="1" applyAlignment="1">
      <alignment horizontal="center" vertical="center" wrapText="1"/>
    </xf>
    <xf numFmtId="0" fontId="55" fillId="7" borderId="5" xfId="0" applyFont="1" applyFill="1" applyBorder="1" applyAlignment="1">
      <alignment horizontal="center"/>
    </xf>
    <xf numFmtId="165" fontId="55" fillId="7" borderId="5" xfId="0" applyNumberFormat="1" applyFont="1" applyFill="1" applyBorder="1" applyAlignment="1">
      <alignment horizontal="center"/>
    </xf>
    <xf numFmtId="185" fontId="55" fillId="7" borderId="5" xfId="0" applyNumberFormat="1" applyFont="1" applyFill="1" applyBorder="1" applyAlignment="1">
      <alignment horizontal="center"/>
    </xf>
    <xf numFmtId="0" fontId="56" fillId="9" borderId="5" xfId="0" applyFont="1" applyFill="1" applyBorder="1" applyAlignment="1">
      <alignment horizontal="center"/>
    </xf>
    <xf numFmtId="165" fontId="56" fillId="9" borderId="5" xfId="0" applyNumberFormat="1" applyFont="1" applyFill="1" applyBorder="1" applyAlignment="1">
      <alignment horizontal="center"/>
    </xf>
    <xf numFmtId="185" fontId="56" fillId="9" borderId="5" xfId="0" applyNumberFormat="1" applyFont="1" applyFill="1" applyBorder="1" applyAlignment="1">
      <alignment horizontal="center"/>
    </xf>
    <xf numFmtId="0" fontId="56" fillId="9" borderId="19" xfId="0" applyFont="1" applyFill="1" applyBorder="1" applyAlignment="1">
      <alignment horizontal="center"/>
    </xf>
    <xf numFmtId="165" fontId="56" fillId="9" borderId="19" xfId="0" applyNumberFormat="1" applyFont="1" applyFill="1" applyBorder="1" applyAlignment="1">
      <alignment horizontal="center"/>
    </xf>
    <xf numFmtId="185" fontId="56" fillId="9" borderId="19" xfId="0" applyNumberFormat="1" applyFont="1" applyFill="1" applyBorder="1" applyAlignment="1">
      <alignment horizontal="center"/>
    </xf>
    <xf numFmtId="49" fontId="57" fillId="7" borderId="20" xfId="0" applyNumberFormat="1" applyFont="1" applyFill="1" applyBorder="1"/>
    <xf numFmtId="0" fontId="52" fillId="7" borderId="5" xfId="0" applyFont="1" applyFill="1" applyBorder="1"/>
    <xf numFmtId="186" fontId="12" fillId="5" borderId="5" xfId="0" applyNumberFormat="1" applyFont="1" applyFill="1" applyBorder="1" applyAlignment="1">
      <alignment horizontal="center"/>
    </xf>
    <xf numFmtId="49" fontId="5" fillId="0" borderId="5" xfId="0" applyNumberFormat="1" applyFont="1" applyFill="1" applyBorder="1" applyAlignment="1">
      <alignment horizontal="center"/>
    </xf>
    <xf numFmtId="167" fontId="28" fillId="0" borderId="5" xfId="0" applyNumberFormat="1" applyFont="1" applyFill="1" applyBorder="1" applyAlignment="1">
      <alignment horizontal="right"/>
    </xf>
    <xf numFmtId="166" fontId="5" fillId="0" borderId="5" xfId="0" applyNumberFormat="1" applyFont="1" applyFill="1" applyBorder="1" applyAlignment="1">
      <alignment horizontal="right" vertical="center"/>
    </xf>
    <xf numFmtId="49" fontId="12" fillId="0" borderId="5" xfId="0" applyNumberFormat="1" applyFont="1" applyFill="1" applyBorder="1" applyAlignment="1">
      <alignment horizontal="center"/>
    </xf>
    <xf numFmtId="167" fontId="19" fillId="0" borderId="5" xfId="0" applyNumberFormat="1" applyFont="1" applyFill="1" applyBorder="1" applyAlignment="1">
      <alignment horizontal="right"/>
    </xf>
    <xf numFmtId="166" fontId="12" fillId="0" borderId="5" xfId="0" applyNumberFormat="1" applyFont="1" applyFill="1" applyBorder="1" applyAlignment="1">
      <alignment horizontal="right" vertical="center"/>
    </xf>
    <xf numFmtId="49" fontId="5" fillId="0" borderId="5" xfId="0" applyNumberFormat="1" applyFont="1" applyFill="1" applyBorder="1" applyAlignment="1">
      <alignment horizontal="center" wrapText="1"/>
    </xf>
    <xf numFmtId="167" fontId="28" fillId="0" borderId="5" xfId="0" applyNumberFormat="1" applyFont="1" applyFill="1" applyBorder="1" applyAlignment="1">
      <alignment horizontal="right" vertical="center"/>
    </xf>
    <xf numFmtId="49" fontId="12" fillId="0" borderId="15" xfId="0" applyNumberFormat="1" applyFont="1" applyFill="1" applyBorder="1" applyAlignment="1">
      <alignment horizontal="center"/>
    </xf>
    <xf numFmtId="166" fontId="12" fillId="0" borderId="15" xfId="0" applyNumberFormat="1" applyFont="1" applyFill="1" applyBorder="1" applyAlignment="1">
      <alignment horizontal="right" vertical="center"/>
    </xf>
    <xf numFmtId="49" fontId="12" fillId="0" borderId="15" xfId="0" applyNumberFormat="1" applyFont="1" applyFill="1" applyBorder="1" applyAlignment="1">
      <alignment horizontal="right" vertical="center"/>
    </xf>
    <xf numFmtId="171" fontId="28" fillId="0" borderId="5" xfId="0" applyNumberFormat="1" applyFont="1" applyFill="1" applyBorder="1" applyAlignment="1">
      <alignment horizontal="center"/>
    </xf>
    <xf numFmtId="171" fontId="19" fillId="0" borderId="5" xfId="0" applyNumberFormat="1" applyFont="1" applyFill="1" applyBorder="1" applyAlignment="1">
      <alignment horizontal="center"/>
    </xf>
    <xf numFmtId="171" fontId="28" fillId="0" borderId="5" xfId="0" applyNumberFormat="1" applyFont="1" applyFill="1" applyBorder="1" applyAlignment="1">
      <alignment horizontal="right" vertical="center"/>
    </xf>
    <xf numFmtId="0" fontId="19" fillId="0" borderId="11" xfId="0" applyFont="1" applyFill="1" applyBorder="1"/>
    <xf numFmtId="49" fontId="19" fillId="0" borderId="11" xfId="0" applyNumberFormat="1" applyFont="1" applyFill="1" applyBorder="1" applyAlignment="1">
      <alignment horizontal="center" vertical="center" wrapText="1"/>
    </xf>
    <xf numFmtId="0" fontId="28" fillId="0" borderId="12" xfId="0" applyNumberFormat="1" applyFont="1" applyFill="1" applyBorder="1" applyAlignment="1">
      <alignment horizontal="center"/>
    </xf>
    <xf numFmtId="175" fontId="28" fillId="0" borderId="12" xfId="0" applyNumberFormat="1" applyFont="1" applyFill="1" applyBorder="1" applyAlignment="1">
      <alignment horizontal="center"/>
    </xf>
    <xf numFmtId="0" fontId="19" fillId="0" borderId="5" xfId="0" applyNumberFormat="1" applyFont="1" applyFill="1" applyBorder="1" applyAlignment="1">
      <alignment horizontal="center"/>
    </xf>
    <xf numFmtId="175" fontId="19" fillId="0" borderId="5" xfId="0" applyNumberFormat="1" applyFont="1" applyFill="1" applyBorder="1" applyAlignment="1">
      <alignment horizontal="center"/>
    </xf>
    <xf numFmtId="2" fontId="19" fillId="0" borderId="5" xfId="0" applyNumberFormat="1" applyFont="1" applyFill="1" applyBorder="1" applyAlignment="1">
      <alignment horizontal="center"/>
    </xf>
    <xf numFmtId="0" fontId="28" fillId="0" borderId="10" xfId="0" applyNumberFormat="1" applyFont="1" applyFill="1" applyBorder="1" applyAlignment="1">
      <alignment horizontal="center"/>
    </xf>
    <xf numFmtId="175" fontId="28" fillId="0" borderId="10" xfId="0" applyNumberFormat="1" applyFont="1" applyFill="1" applyBorder="1" applyAlignment="1">
      <alignment horizontal="center"/>
    </xf>
    <xf numFmtId="187" fontId="5" fillId="2" borderId="5" xfId="0" applyNumberFormat="1" applyFont="1" applyFill="1" applyBorder="1" applyAlignment="1">
      <alignment horizontal="center"/>
    </xf>
    <xf numFmtId="0" fontId="37" fillId="0" borderId="0" xfId="0" applyNumberFormat="1" applyFont="1"/>
    <xf numFmtId="0" fontId="51" fillId="2" borderId="5" xfId="0" applyFont="1" applyFill="1" applyBorder="1" applyAlignment="1">
      <alignment wrapText="1"/>
    </xf>
    <xf numFmtId="0" fontId="5" fillId="2" borderId="5" xfId="0" applyFont="1" applyFill="1" applyBorder="1" applyAlignment="1">
      <alignment wrapText="1"/>
    </xf>
    <xf numFmtId="0" fontId="5" fillId="2" borderId="5" xfId="0" applyFont="1" applyFill="1" applyBorder="1" applyAlignment="1">
      <alignment horizontal="left" wrapText="1"/>
    </xf>
    <xf numFmtId="43" fontId="5" fillId="2" borderId="5" xfId="0" applyNumberFormat="1" applyFont="1" applyFill="1" applyBorder="1" applyAlignment="1">
      <alignment wrapText="1"/>
    </xf>
    <xf numFmtId="175" fontId="5" fillId="2" borderId="5" xfId="0" applyNumberFormat="1" applyFont="1" applyFill="1" applyBorder="1" applyAlignment="1">
      <alignment wrapText="1"/>
    </xf>
    <xf numFmtId="9" fontId="0" fillId="2" borderId="5" xfId="1" applyFont="1" applyFill="1" applyBorder="1" applyAlignment="1">
      <alignment wrapText="1"/>
    </xf>
    <xf numFmtId="166" fontId="0" fillId="2" borderId="6" xfId="0" applyNumberFormat="1" applyFill="1" applyBorder="1"/>
    <xf numFmtId="0" fontId="0" fillId="2" borderId="5" xfId="1" applyNumberFormat="1" applyFont="1" applyFill="1" applyBorder="1" applyAlignment="1">
      <alignment wrapText="1"/>
    </xf>
    <xf numFmtId="0" fontId="0" fillId="2" borderId="5" xfId="0" applyNumberFormat="1" applyFill="1" applyBorder="1" applyAlignment="1">
      <alignment wrapText="1"/>
    </xf>
    <xf numFmtId="43" fontId="0" fillId="0" borderId="0" xfId="0" applyNumberFormat="1"/>
    <xf numFmtId="189" fontId="0" fillId="2" borderId="5" xfId="1" applyNumberFormat="1" applyFont="1" applyFill="1" applyBorder="1" applyAlignment="1">
      <alignment wrapText="1"/>
    </xf>
    <xf numFmtId="0" fontId="0" fillId="6" borderId="5" xfId="0" applyFill="1" applyBorder="1" applyAlignment="1">
      <alignment wrapText="1"/>
    </xf>
    <xf numFmtId="0" fontId="0" fillId="6" borderId="0" xfId="0" applyNumberFormat="1" applyFill="1"/>
    <xf numFmtId="43" fontId="0" fillId="6" borderId="5" xfId="0" applyNumberFormat="1" applyFill="1" applyBorder="1" applyAlignment="1">
      <alignment wrapText="1"/>
    </xf>
    <xf numFmtId="0" fontId="51" fillId="0" borderId="5" xfId="0" applyFont="1" applyFill="1" applyBorder="1" applyAlignment="1">
      <alignment wrapText="1"/>
    </xf>
    <xf numFmtId="0" fontId="12" fillId="0" borderId="5" xfId="0" applyFont="1" applyFill="1" applyBorder="1"/>
    <xf numFmtId="49" fontId="7" fillId="0" borderId="5" xfId="0" applyNumberFormat="1" applyFont="1" applyFill="1" applyBorder="1" applyAlignment="1">
      <alignment horizontal="left"/>
    </xf>
    <xf numFmtId="0" fontId="12" fillId="0" borderId="5" xfId="0" applyFont="1" applyFill="1" applyBorder="1" applyAlignment="1">
      <alignment horizontal="left"/>
    </xf>
    <xf numFmtId="0" fontId="12" fillId="0" borderId="5" xfId="0" applyFont="1" applyFill="1" applyBorder="1" applyAlignment="1">
      <alignment horizontal="center"/>
    </xf>
    <xf numFmtId="49" fontId="12" fillId="0" borderId="5" xfId="0" applyNumberFormat="1" applyFont="1" applyFill="1" applyBorder="1"/>
    <xf numFmtId="171" fontId="12" fillId="0" borderId="5" xfId="0" applyNumberFormat="1" applyFont="1" applyFill="1" applyBorder="1"/>
    <xf numFmtId="0" fontId="12" fillId="0" borderId="5" xfId="0" applyFont="1" applyFill="1" applyBorder="1" applyAlignment="1">
      <alignment horizontal="right"/>
    </xf>
    <xf numFmtId="0" fontId="37" fillId="0" borderId="5" xfId="0" applyFont="1" applyFill="1" applyBorder="1"/>
    <xf numFmtId="175" fontId="12" fillId="0" borderId="5" xfId="0" applyNumberFormat="1" applyFont="1" applyFill="1" applyBorder="1"/>
    <xf numFmtId="49" fontId="12" fillId="0" borderId="5" xfId="0" applyNumberFormat="1" applyFont="1" applyFill="1" applyBorder="1" applyAlignment="1">
      <alignment horizontal="left"/>
    </xf>
    <xf numFmtId="172" fontId="12" fillId="0" borderId="5" xfId="0" applyNumberFormat="1" applyFont="1" applyFill="1" applyBorder="1"/>
    <xf numFmtId="49" fontId="59" fillId="2" borderId="5" xfId="2" applyNumberFormat="1" applyFill="1" applyBorder="1" applyAlignment="1">
      <alignment horizontal="left"/>
    </xf>
    <xf numFmtId="49" fontId="59" fillId="2" borderId="5" xfId="2" applyNumberFormat="1" applyFill="1" applyBorder="1" applyAlignment="1">
      <alignment horizontal="right"/>
    </xf>
    <xf numFmtId="49" fontId="59" fillId="2" borderId="5" xfId="2" applyNumberFormat="1" applyFill="1" applyBorder="1"/>
    <xf numFmtId="49" fontId="13" fillId="11" borderId="5" xfId="0" applyNumberFormat="1" applyFont="1" applyFill="1" applyBorder="1" applyAlignment="1">
      <alignment horizontal="center" vertical="center"/>
    </xf>
    <xf numFmtId="49" fontId="60" fillId="10" borderId="5" xfId="0" applyNumberFormat="1" applyFont="1" applyFill="1" applyBorder="1" applyAlignment="1">
      <alignment horizontal="center" vertical="center"/>
    </xf>
    <xf numFmtId="0" fontId="0" fillId="0" borderId="5" xfId="0" applyNumberFormat="1" applyBorder="1"/>
    <xf numFmtId="49" fontId="13" fillId="11" borderId="5" xfId="0" applyNumberFormat="1" applyFont="1" applyFill="1" applyBorder="1" applyAlignment="1">
      <alignment vertical="center"/>
    </xf>
    <xf numFmtId="188" fontId="0" fillId="6" borderId="5" xfId="0" applyNumberFormat="1" applyFill="1" applyBorder="1"/>
    <xf numFmtId="43" fontId="0" fillId="0" borderId="5" xfId="0" applyNumberFormat="1" applyBorder="1"/>
    <xf numFmtId="49" fontId="13" fillId="12" borderId="5" xfId="0" applyNumberFormat="1" applyFont="1" applyFill="1" applyBorder="1" applyAlignment="1">
      <alignment vertical="center"/>
    </xf>
    <xf numFmtId="0" fontId="14" fillId="2" borderId="5" xfId="0" applyFont="1" applyFill="1" applyBorder="1" applyAlignment="1">
      <alignment horizontal="center"/>
    </xf>
    <xf numFmtId="0" fontId="13" fillId="2" borderId="5" xfId="0" applyFont="1" applyFill="1" applyBorder="1" applyAlignment="1">
      <alignment horizontal="center" vertical="center"/>
    </xf>
    <xf numFmtId="49" fontId="61" fillId="10" borderId="5" xfId="0" applyNumberFormat="1" applyFont="1" applyFill="1" applyBorder="1" applyAlignment="1">
      <alignment vertical="center"/>
    </xf>
    <xf numFmtId="49" fontId="13" fillId="12" borderId="5" xfId="0" applyNumberFormat="1" applyFont="1" applyFill="1" applyBorder="1" applyAlignment="1">
      <alignment horizontal="center" vertical="center"/>
    </xf>
    <xf numFmtId="0" fontId="31" fillId="2" borderId="5" xfId="0" applyFont="1" applyFill="1" applyBorder="1" applyAlignment="1">
      <alignment horizontal="right"/>
    </xf>
    <xf numFmtId="0" fontId="30" fillId="2" borderId="5" xfId="0" applyFont="1" applyFill="1" applyBorder="1" applyAlignment="1">
      <alignment horizontal="right"/>
    </xf>
    <xf numFmtId="0" fontId="20" fillId="2" borderId="5" xfId="0" applyFont="1" applyFill="1" applyBorder="1" applyAlignment="1">
      <alignment horizontal="right"/>
    </xf>
    <xf numFmtId="0" fontId="0" fillId="13" borderId="10" xfId="0" applyFill="1" applyBorder="1"/>
    <xf numFmtId="49" fontId="2" fillId="2" borderId="5" xfId="0" applyNumberFormat="1" applyFont="1" applyFill="1" applyBorder="1" applyAlignment="1">
      <alignment horizontal="right"/>
    </xf>
    <xf numFmtId="0" fontId="2" fillId="2" borderId="5" xfId="0" applyFont="1" applyFill="1" applyBorder="1" applyAlignment="1">
      <alignment horizontal="right"/>
    </xf>
    <xf numFmtId="49" fontId="61" fillId="10" borderId="5" xfId="0" applyNumberFormat="1" applyFont="1" applyFill="1" applyBorder="1" applyAlignment="1">
      <alignment horizontal="center" vertical="center"/>
    </xf>
    <xf numFmtId="49" fontId="13" fillId="11" borderId="5" xfId="0" applyNumberFormat="1" applyFont="1" applyFill="1" applyBorder="1" applyAlignment="1">
      <alignment horizontal="center" vertical="center"/>
    </xf>
    <xf numFmtId="0" fontId="13" fillId="11" borderId="5" xfId="0" applyFont="1" applyFill="1" applyBorder="1" applyAlignment="1">
      <alignment horizontal="center" vertical="center"/>
    </xf>
    <xf numFmtId="49" fontId="13" fillId="11" borderId="5" xfId="0" applyNumberFormat="1" applyFont="1" applyFill="1" applyBorder="1" applyAlignment="1">
      <alignment horizontal="right" vertical="center"/>
    </xf>
    <xf numFmtId="0" fontId="13" fillId="11" borderId="5" xfId="0" applyFont="1" applyFill="1" applyBorder="1" applyAlignment="1">
      <alignment horizontal="right" vertical="center"/>
    </xf>
    <xf numFmtId="49" fontId="29" fillId="4" borderId="12" xfId="0" applyNumberFormat="1" applyFont="1" applyFill="1" applyBorder="1" applyAlignment="1">
      <alignment horizontal="center" vertical="center"/>
    </xf>
    <xf numFmtId="0" fontId="29" fillId="4" borderId="10" xfId="0" applyFont="1" applyFill="1" applyBorder="1" applyAlignment="1">
      <alignment horizontal="center" vertical="center"/>
    </xf>
    <xf numFmtId="49" fontId="12" fillId="2" borderId="5" xfId="0" applyNumberFormat="1" applyFont="1" applyFill="1" applyBorder="1" applyAlignment="1">
      <alignment horizontal="justify" vertical="center" wrapText="1"/>
    </xf>
    <xf numFmtId="0" fontId="12" fillId="2" borderId="5" xfId="0" applyFont="1" applyFill="1" applyBorder="1" applyAlignment="1">
      <alignment horizontal="justify" vertical="center" wrapText="1"/>
    </xf>
    <xf numFmtId="49" fontId="59" fillId="2" borderId="5" xfId="2" applyNumberFormat="1" applyFill="1" applyBorder="1" applyAlignment="1">
      <alignment horizontal="right" vertical="top" wrapText="1"/>
    </xf>
    <xf numFmtId="0" fontId="59" fillId="2" borderId="5" xfId="2" applyFill="1" applyBorder="1" applyAlignment="1">
      <alignment horizontal="right" vertical="top" wrapText="1"/>
    </xf>
    <xf numFmtId="49" fontId="12" fillId="4" borderId="13" xfId="0" applyNumberFormat="1" applyFont="1" applyFill="1" applyBorder="1" applyAlignment="1">
      <alignment horizontal="center"/>
    </xf>
    <xf numFmtId="0" fontId="12" fillId="4" borderId="13" xfId="0" applyFont="1" applyFill="1" applyBorder="1" applyAlignment="1">
      <alignment horizontal="center"/>
    </xf>
    <xf numFmtId="49" fontId="12" fillId="4" borderId="11"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49" fontId="12" fillId="4" borderId="12" xfId="0" applyNumberFormat="1" applyFont="1" applyFill="1" applyBorder="1" applyAlignment="1">
      <alignment horizontal="center" vertical="center" wrapText="1"/>
    </xf>
    <xf numFmtId="0" fontId="12" fillId="4" borderId="10" xfId="0" applyFont="1" applyFill="1" applyBorder="1" applyAlignment="1">
      <alignment horizontal="center" vertical="center" wrapText="1"/>
    </xf>
    <xf numFmtId="49" fontId="12" fillId="2" borderId="5" xfId="0" applyNumberFormat="1" applyFont="1" applyFill="1" applyBorder="1" applyAlignment="1">
      <alignment horizontal="justify" vertical="top" wrapText="1"/>
    </xf>
    <xf numFmtId="0" fontId="12" fillId="2" borderId="5" xfId="0" applyFont="1" applyFill="1" applyBorder="1" applyAlignment="1">
      <alignment horizontal="justify" vertical="top" wrapText="1"/>
    </xf>
    <xf numFmtId="49" fontId="26" fillId="2" borderId="12" xfId="0" applyNumberFormat="1" applyFont="1" applyFill="1" applyBorder="1" applyAlignment="1">
      <alignment horizontal="left" vertical="top" wrapText="1"/>
    </xf>
    <xf numFmtId="0" fontId="26" fillId="2" borderId="12" xfId="0" applyFont="1" applyFill="1" applyBorder="1" applyAlignment="1">
      <alignment horizontal="left" vertical="top" wrapText="1"/>
    </xf>
    <xf numFmtId="0" fontId="12" fillId="4" borderId="12" xfId="0" applyFont="1" applyFill="1" applyBorder="1" applyAlignment="1">
      <alignment horizontal="center" vertical="center" wrapText="1"/>
    </xf>
    <xf numFmtId="49" fontId="12" fillId="4" borderId="12" xfId="0" applyNumberFormat="1" applyFont="1" applyFill="1" applyBorder="1" applyAlignment="1">
      <alignment vertical="center" wrapText="1"/>
    </xf>
    <xf numFmtId="0" fontId="0" fillId="4" borderId="12" xfId="0" applyFill="1" applyBorder="1" applyAlignment="1">
      <alignment vertical="center" wrapText="1"/>
    </xf>
    <xf numFmtId="49" fontId="59" fillId="2" borderId="5" xfId="2" applyNumberFormat="1" applyFill="1" applyBorder="1" applyAlignment="1">
      <alignment horizontal="right"/>
    </xf>
    <xf numFmtId="0" fontId="59" fillId="2" borderId="5" xfId="2" applyFill="1" applyBorder="1" applyAlignment="1">
      <alignment horizontal="right"/>
    </xf>
    <xf numFmtId="49" fontId="12" fillId="2" borderId="5" xfId="0" applyNumberFormat="1" applyFont="1" applyFill="1" applyBorder="1" applyAlignment="1">
      <alignment horizontal="left" vertical="center" wrapText="1"/>
    </xf>
    <xf numFmtId="0" fontId="12" fillId="2" borderId="5" xfId="0" applyFont="1" applyFill="1" applyBorder="1" applyAlignment="1">
      <alignment horizontal="left" vertical="center"/>
    </xf>
    <xf numFmtId="0" fontId="12" fillId="2" borderId="5" xfId="0" applyFont="1" applyFill="1" applyBorder="1" applyAlignment="1">
      <alignment horizontal="left" vertical="center" wrapText="1"/>
    </xf>
    <xf numFmtId="0" fontId="23" fillId="2" borderId="5" xfId="0" applyFont="1" applyFill="1" applyBorder="1" applyAlignment="1">
      <alignment horizontal="right" vertical="top" wrapText="1"/>
    </xf>
    <xf numFmtId="49" fontId="60" fillId="10" borderId="21" xfId="0" applyNumberFormat="1" applyFont="1" applyFill="1" applyBorder="1" applyAlignment="1">
      <alignment horizontal="center"/>
    </xf>
    <xf numFmtId="49" fontId="12" fillId="2" borderId="5" xfId="0" applyNumberFormat="1" applyFont="1" applyFill="1" applyBorder="1" applyAlignment="1">
      <alignment wrapText="1"/>
    </xf>
    <xf numFmtId="0" fontId="12" fillId="2" borderId="5" xfId="0" applyFont="1" applyFill="1" applyBorder="1" applyAlignment="1">
      <alignment wrapText="1"/>
    </xf>
    <xf numFmtId="49" fontId="12" fillId="2" borderId="5" xfId="0" applyNumberFormat="1" applyFont="1" applyFill="1" applyBorder="1" applyAlignment="1">
      <alignment horizontal="left" vertical="top" wrapText="1"/>
    </xf>
    <xf numFmtId="0" fontId="12" fillId="2" borderId="5" xfId="0" applyFont="1" applyFill="1" applyBorder="1" applyAlignment="1">
      <alignment horizontal="left" vertical="top" wrapText="1"/>
    </xf>
    <xf numFmtId="49" fontId="12" fillId="4" borderId="12" xfId="0" applyNumberFormat="1" applyFont="1" applyFill="1" applyBorder="1" applyAlignment="1">
      <alignment horizontal="center"/>
    </xf>
    <xf numFmtId="0" fontId="12" fillId="4" borderId="12" xfId="0" applyFont="1" applyFill="1" applyBorder="1" applyAlignment="1">
      <alignment horizontal="center"/>
    </xf>
    <xf numFmtId="49" fontId="0" fillId="2" borderId="5" xfId="0" applyNumberFormat="1" applyFill="1" applyBorder="1" applyAlignment="1">
      <alignment vertical="top" wrapText="1"/>
    </xf>
    <xf numFmtId="0" fontId="0" fillId="2" borderId="5" xfId="0" applyFill="1" applyBorder="1" applyAlignment="1">
      <alignment vertical="top" wrapText="1"/>
    </xf>
    <xf numFmtId="49" fontId="12" fillId="2" borderId="5" xfId="0" applyNumberFormat="1" applyFont="1" applyFill="1" applyBorder="1" applyAlignment="1">
      <alignment horizontal="left" wrapText="1"/>
    </xf>
    <xf numFmtId="49" fontId="12" fillId="2" borderId="5" xfId="0" applyNumberFormat="1" applyFont="1" applyFill="1" applyBorder="1" applyAlignment="1">
      <alignment horizontal="center"/>
    </xf>
    <xf numFmtId="0" fontId="12" fillId="2" borderId="5" xfId="0" applyFont="1" applyFill="1" applyBorder="1" applyAlignment="1">
      <alignment horizontal="center"/>
    </xf>
    <xf numFmtId="49" fontId="26" fillId="2" borderId="5" xfId="0" applyNumberFormat="1" applyFont="1" applyFill="1" applyBorder="1" applyAlignment="1">
      <alignment horizontal="center"/>
    </xf>
    <xf numFmtId="0" fontId="26" fillId="2" borderId="5" xfId="0" applyFont="1" applyFill="1" applyBorder="1" applyAlignment="1">
      <alignment horizontal="center"/>
    </xf>
    <xf numFmtId="0" fontId="12" fillId="5" borderId="12" xfId="0" applyNumberFormat="1" applyFont="1" applyFill="1" applyBorder="1" applyAlignment="1">
      <alignment horizontal="center"/>
    </xf>
    <xf numFmtId="0" fontId="12" fillId="5" borderId="12" xfId="0" applyFont="1" applyFill="1" applyBorder="1" applyAlignment="1">
      <alignment horizontal="center"/>
    </xf>
    <xf numFmtId="0" fontId="5" fillId="2" borderId="5" xfId="0" applyNumberFormat="1" applyFont="1" applyFill="1" applyBorder="1" applyAlignment="1">
      <alignment horizontal="center"/>
    </xf>
    <xf numFmtId="0" fontId="5" fillId="2" borderId="5" xfId="0" applyFont="1" applyFill="1" applyBorder="1" applyAlignment="1">
      <alignment horizontal="center"/>
    </xf>
    <xf numFmtId="0" fontId="12" fillId="5" borderId="5" xfId="0" applyNumberFormat="1" applyFont="1" applyFill="1" applyBorder="1" applyAlignment="1">
      <alignment horizontal="center"/>
    </xf>
    <xf numFmtId="0" fontId="12" fillId="5" borderId="5" xfId="0" applyFont="1" applyFill="1" applyBorder="1" applyAlignment="1">
      <alignment horizontal="center"/>
    </xf>
    <xf numFmtId="0" fontId="53" fillId="7" borderId="19" xfId="0" applyFont="1" applyFill="1" applyBorder="1" applyAlignment="1">
      <alignment horizontal="center" vertical="center" wrapText="1"/>
    </xf>
    <xf numFmtId="0" fontId="12" fillId="5" borderId="10" xfId="0" applyNumberFormat="1" applyFont="1" applyFill="1" applyBorder="1" applyAlignment="1">
      <alignment horizontal="center"/>
    </xf>
    <xf numFmtId="0" fontId="12" fillId="5" borderId="10" xfId="0" applyFont="1" applyFill="1" applyBorder="1" applyAlignment="1">
      <alignment horizontal="center"/>
    </xf>
    <xf numFmtId="49" fontId="12" fillId="4" borderId="12" xfId="0" applyNumberFormat="1" applyFont="1" applyFill="1" applyBorder="1" applyAlignment="1">
      <alignment horizontal="center" vertical="center"/>
    </xf>
    <xf numFmtId="0" fontId="12" fillId="4" borderId="12" xfId="0" applyFont="1" applyFill="1" applyBorder="1" applyAlignment="1">
      <alignment horizontal="center" vertical="center"/>
    </xf>
    <xf numFmtId="0" fontId="12" fillId="4" borderId="10" xfId="0" applyFont="1" applyFill="1" applyBorder="1" applyAlignment="1">
      <alignment horizontal="center" vertical="center"/>
    </xf>
    <xf numFmtId="49" fontId="12" fillId="4" borderId="10" xfId="0" applyNumberFormat="1" applyFont="1" applyFill="1" applyBorder="1" applyAlignment="1">
      <alignment horizontal="center"/>
    </xf>
    <xf numFmtId="0" fontId="12" fillId="4" borderId="10" xfId="0" applyFont="1" applyFill="1" applyBorder="1" applyAlignment="1">
      <alignment horizontal="center"/>
    </xf>
    <xf numFmtId="49" fontId="1" fillId="2" borderId="5" xfId="0" applyNumberFormat="1" applyFont="1" applyFill="1" applyBorder="1" applyAlignment="1">
      <alignment horizontal="right"/>
    </xf>
    <xf numFmtId="0" fontId="1" fillId="2" borderId="5" xfId="0" applyFont="1" applyFill="1" applyBorder="1" applyAlignment="1">
      <alignment horizontal="right"/>
    </xf>
    <xf numFmtId="49" fontId="59" fillId="2" borderId="5" xfId="2" applyNumberFormat="1" applyFill="1" applyBorder="1" applyAlignment="1">
      <alignment horizontal="left"/>
    </xf>
    <xf numFmtId="0" fontId="59" fillId="2" borderId="5" xfId="2" applyFill="1" applyBorder="1" applyAlignment="1">
      <alignment horizontal="left"/>
    </xf>
    <xf numFmtId="49" fontId="12" fillId="4" borderId="11" xfId="0" applyNumberFormat="1" applyFont="1" applyFill="1" applyBorder="1" applyAlignment="1">
      <alignment horizontal="center"/>
    </xf>
    <xf numFmtId="0" fontId="12" fillId="4" borderId="11" xfId="0" applyFont="1" applyFill="1" applyBorder="1" applyAlignment="1">
      <alignment horizontal="center"/>
    </xf>
    <xf numFmtId="0" fontId="0" fillId="2" borderId="5" xfId="0" applyFill="1" applyBorder="1" applyAlignment="1">
      <alignment wrapText="1"/>
    </xf>
    <xf numFmtId="49" fontId="7" fillId="5" borderId="12" xfId="0" applyNumberFormat="1" applyFont="1" applyFill="1" applyBorder="1" applyAlignment="1">
      <alignment horizontal="center" vertical="center"/>
    </xf>
    <xf numFmtId="0" fontId="7" fillId="5" borderId="10" xfId="0" applyFont="1" applyFill="1" applyBorder="1" applyAlignment="1">
      <alignment horizontal="center" vertical="center"/>
    </xf>
    <xf numFmtId="0" fontId="12" fillId="4" borderId="5" xfId="0" applyFont="1" applyFill="1" applyBorder="1" applyAlignment="1">
      <alignment horizontal="center" vertical="center"/>
    </xf>
    <xf numFmtId="0" fontId="5" fillId="2" borderId="5" xfId="0" applyFont="1" applyFill="1" applyBorder="1" applyAlignment="1">
      <alignment horizontal="left" wrapText="1"/>
    </xf>
    <xf numFmtId="0" fontId="12" fillId="2" borderId="5" xfId="0" applyFont="1" applyFill="1" applyBorder="1" applyAlignment="1">
      <alignment horizontal="left" wrapText="1"/>
    </xf>
    <xf numFmtId="49" fontId="12" fillId="2" borderId="5" xfId="0" applyNumberFormat="1" applyFont="1" applyFill="1" applyBorder="1" applyAlignment="1">
      <alignment horizontal="left"/>
    </xf>
    <xf numFmtId="0" fontId="12" fillId="2" borderId="5" xfId="0" applyFont="1" applyFill="1" applyBorder="1" applyAlignment="1">
      <alignment horizontal="left"/>
    </xf>
    <xf numFmtId="49" fontId="12" fillId="2" borderId="5" xfId="0" applyNumberFormat="1" applyFont="1" applyFill="1" applyBorder="1" applyAlignment="1">
      <alignment vertical="center" wrapText="1"/>
    </xf>
    <xf numFmtId="0" fontId="12" fillId="2" borderId="5" xfId="0" applyFont="1" applyFill="1" applyBorder="1" applyAlignment="1">
      <alignment vertical="center" wrapText="1"/>
    </xf>
    <xf numFmtId="0" fontId="37" fillId="2" borderId="5" xfId="0" applyFont="1" applyFill="1" applyBorder="1" applyAlignment="1">
      <alignment horizontal="justify" vertical="center" wrapText="1"/>
    </xf>
    <xf numFmtId="0" fontId="0" fillId="2" borderId="5" xfId="0" applyFill="1" applyBorder="1" applyAlignment="1">
      <alignment horizontal="justify" vertical="center" wrapText="1"/>
    </xf>
    <xf numFmtId="49" fontId="12" fillId="4" borderId="10" xfId="0" applyNumberFormat="1" applyFont="1" applyFill="1" applyBorder="1" applyAlignment="1">
      <alignment horizontal="center" vertical="center"/>
    </xf>
    <xf numFmtId="0" fontId="0" fillId="4" borderId="10" xfId="0" applyFill="1" applyBorder="1" applyAlignment="1">
      <alignment horizontal="center" vertical="center" wrapText="1"/>
    </xf>
    <xf numFmtId="49" fontId="5" fillId="2" borderId="5" xfId="0" applyNumberFormat="1" applyFont="1" applyFill="1" applyBorder="1" applyAlignment="1">
      <alignment horizontal="center"/>
    </xf>
    <xf numFmtId="0" fontId="30" fillId="2" borderId="5" xfId="0" applyFont="1" applyFill="1" applyBorder="1" applyAlignment="1">
      <alignment horizontal="left"/>
    </xf>
    <xf numFmtId="0" fontId="30" fillId="2" borderId="5" xfId="0" applyFont="1" applyFill="1" applyBorder="1" applyAlignment="1">
      <alignment horizontal="right"/>
    </xf>
    <xf numFmtId="0" fontId="37" fillId="4" borderId="10" xfId="0" applyFont="1" applyFill="1" applyBorder="1" applyAlignment="1">
      <alignment horizontal="center" vertical="center" wrapText="1"/>
    </xf>
    <xf numFmtId="49" fontId="26" fillId="2" borderId="14" xfId="0" applyNumberFormat="1" applyFont="1" applyFill="1" applyBorder="1" applyAlignment="1">
      <alignment horizontal="justify" vertical="top"/>
    </xf>
    <xf numFmtId="0" fontId="26" fillId="2" borderId="14" xfId="0" applyFont="1" applyFill="1" applyBorder="1" applyAlignment="1">
      <alignment horizontal="justify" vertical="top"/>
    </xf>
    <xf numFmtId="49" fontId="26" fillId="2" borderId="5" xfId="0" applyNumberFormat="1" applyFont="1" applyFill="1" applyBorder="1" applyAlignment="1">
      <alignment horizontal="left" vertical="top" wrapText="1"/>
    </xf>
    <xf numFmtId="0" fontId="26" fillId="2" borderId="5" xfId="0" applyFont="1" applyFill="1" applyBorder="1" applyAlignment="1">
      <alignment horizontal="left" vertical="top" wrapText="1"/>
    </xf>
    <xf numFmtId="49" fontId="41" fillId="2" borderId="14" xfId="0" applyNumberFormat="1" applyFont="1" applyFill="1" applyBorder="1" applyAlignment="1">
      <alignment vertical="top"/>
    </xf>
    <xf numFmtId="0" fontId="41" fillId="2" borderId="14" xfId="0" applyFont="1" applyFill="1" applyBorder="1" applyAlignment="1">
      <alignment vertical="top"/>
    </xf>
    <xf numFmtId="49" fontId="12" fillId="4" borderId="12" xfId="0" applyNumberFormat="1" applyFont="1" applyFill="1" applyBorder="1" applyAlignment="1">
      <alignment horizontal="center" vertical="top" wrapText="1"/>
    </xf>
    <xf numFmtId="0" fontId="12" fillId="4" borderId="5" xfId="0" applyFont="1" applyFill="1" applyBorder="1" applyAlignment="1">
      <alignment horizontal="center" vertical="top" wrapText="1"/>
    </xf>
    <xf numFmtId="49" fontId="7" fillId="4" borderId="12" xfId="0" applyNumberFormat="1" applyFont="1" applyFill="1" applyBorder="1" applyAlignment="1">
      <alignment horizontal="center" vertical="center"/>
    </xf>
    <xf numFmtId="0" fontId="6" fillId="4" borderId="5" xfId="0" applyFont="1" applyFill="1" applyBorder="1" applyAlignment="1">
      <alignment horizontal="center" vertical="center"/>
    </xf>
    <xf numFmtId="49" fontId="12" fillId="3" borderId="12" xfId="0" applyNumberFormat="1" applyFont="1" applyFill="1" applyBorder="1" applyAlignment="1">
      <alignment horizontal="center" vertical="center"/>
    </xf>
    <xf numFmtId="0" fontId="12" fillId="3" borderId="10" xfId="0" applyFont="1" applyFill="1" applyBorder="1" applyAlignment="1">
      <alignment horizontal="center" vertical="center"/>
    </xf>
    <xf numFmtId="49" fontId="12" fillId="3" borderId="12" xfId="0" applyNumberFormat="1" applyFont="1" applyFill="1" applyBorder="1" applyAlignment="1">
      <alignment horizontal="center" vertical="top" wrapText="1"/>
    </xf>
    <xf numFmtId="0" fontId="12" fillId="3" borderId="5" xfId="0" applyFont="1" applyFill="1" applyBorder="1" applyAlignment="1">
      <alignment horizontal="center" vertical="top" wrapText="1"/>
    </xf>
    <xf numFmtId="49" fontId="12" fillId="3" borderId="12" xfId="0" applyNumberFormat="1" applyFont="1" applyFill="1" applyBorder="1" applyAlignment="1">
      <alignment horizontal="center"/>
    </xf>
    <xf numFmtId="0" fontId="12" fillId="3" borderId="12" xfId="0" applyFont="1" applyFill="1" applyBorder="1" applyAlignment="1">
      <alignment horizontal="center"/>
    </xf>
    <xf numFmtId="0" fontId="5" fillId="4" borderId="14" xfId="0" applyFont="1" applyFill="1" applyBorder="1" applyAlignment="1">
      <alignment horizontal="center"/>
    </xf>
    <xf numFmtId="0" fontId="5" fillId="4" borderId="5" xfId="0" applyFont="1" applyFill="1" applyBorder="1" applyAlignment="1">
      <alignment horizontal="center"/>
    </xf>
    <xf numFmtId="0" fontId="5" fillId="4" borderId="16" xfId="0" applyFont="1" applyFill="1" applyBorder="1" applyAlignment="1">
      <alignment horizontal="center"/>
    </xf>
    <xf numFmtId="49" fontId="42" fillId="4" borderId="5" xfId="0" applyNumberFormat="1" applyFont="1" applyFill="1" applyBorder="1" applyAlignment="1">
      <alignment horizontal="center"/>
    </xf>
    <xf numFmtId="0" fontId="43" fillId="4" borderId="5" xfId="0" applyFont="1" applyFill="1" applyBorder="1" applyAlignment="1">
      <alignment horizontal="center"/>
    </xf>
    <xf numFmtId="49" fontId="12" fillId="4" borderId="17" xfId="0" applyNumberFormat="1" applyFont="1" applyFill="1" applyBorder="1" applyAlignment="1">
      <alignment horizontal="center"/>
    </xf>
    <xf numFmtId="0" fontId="12" fillId="4" borderId="17" xfId="0" applyFont="1" applyFill="1" applyBorder="1" applyAlignment="1">
      <alignment horizontal="center"/>
    </xf>
    <xf numFmtId="49" fontId="12" fillId="4" borderId="17" xfId="0" applyNumberFormat="1" applyFont="1" applyFill="1" applyBorder="1" applyAlignment="1">
      <alignment horizontal="center" vertical="center"/>
    </xf>
    <xf numFmtId="0" fontId="12" fillId="4" borderId="17" xfId="0" applyFont="1" applyFill="1" applyBorder="1" applyAlignment="1">
      <alignment horizontal="center" vertical="center"/>
    </xf>
    <xf numFmtId="49" fontId="12" fillId="4" borderId="17" xfId="0" applyNumberFormat="1" applyFont="1" applyFill="1" applyBorder="1" applyAlignment="1">
      <alignment horizontal="center" vertical="center" wrapText="1"/>
    </xf>
    <xf numFmtId="0" fontId="12" fillId="4" borderId="17" xfId="0" applyFont="1" applyFill="1" applyBorder="1" applyAlignment="1">
      <alignment horizontal="center" vertical="center" wrapText="1"/>
    </xf>
    <xf numFmtId="49" fontId="12" fillId="4" borderId="14" xfId="0" applyNumberFormat="1" applyFont="1" applyFill="1" applyBorder="1" applyAlignment="1">
      <alignment horizontal="center" vertical="center"/>
    </xf>
    <xf numFmtId="0" fontId="12" fillId="4" borderId="16" xfId="0" applyFont="1" applyFill="1" applyBorder="1" applyAlignment="1">
      <alignment horizontal="center" vertical="center"/>
    </xf>
    <xf numFmtId="49" fontId="12" fillId="4" borderId="14" xfId="0" applyNumberFormat="1" applyFont="1" applyFill="1" applyBorder="1" applyAlignment="1">
      <alignment horizontal="center" wrapText="1"/>
    </xf>
    <xf numFmtId="0" fontId="12" fillId="4" borderId="5" xfId="0" applyFont="1" applyFill="1" applyBorder="1" applyAlignment="1">
      <alignment horizontal="center" wrapText="1"/>
    </xf>
    <xf numFmtId="0" fontId="46" fillId="2" borderId="5" xfId="0" applyFont="1" applyFill="1" applyBorder="1" applyAlignment="1">
      <alignment horizontal="center" wrapText="1"/>
    </xf>
    <xf numFmtId="49" fontId="45" fillId="2" borderId="5" xfId="0" applyNumberFormat="1" applyFont="1" applyFill="1" applyBorder="1" applyAlignment="1">
      <alignment horizontal="right"/>
    </xf>
    <xf numFmtId="0" fontId="45" fillId="2" borderId="5" xfId="0" applyFont="1" applyFill="1" applyBorder="1" applyAlignment="1">
      <alignment horizontal="right"/>
    </xf>
    <xf numFmtId="49" fontId="7" fillId="4" borderId="12" xfId="0" applyNumberFormat="1" applyFont="1" applyFill="1" applyBorder="1" applyAlignment="1">
      <alignment horizontal="center" vertical="top" wrapText="1"/>
    </xf>
    <xf numFmtId="0" fontId="12" fillId="4" borderId="10" xfId="0" applyFont="1" applyFill="1" applyBorder="1" applyAlignment="1">
      <alignment horizontal="center" vertical="top" wrapText="1"/>
    </xf>
    <xf numFmtId="0" fontId="12" fillId="3" borderId="10" xfId="0" applyFont="1" applyFill="1" applyBorder="1" applyAlignment="1">
      <alignment horizontal="center" vertical="top" wrapText="1"/>
    </xf>
    <xf numFmtId="49" fontId="12" fillId="3" borderId="12" xfId="0" applyNumberFormat="1" applyFont="1" applyFill="1" applyBorder="1" applyAlignment="1">
      <alignment horizontal="center" vertical="center" wrapText="1"/>
    </xf>
    <xf numFmtId="0" fontId="0" fillId="3" borderId="10" xfId="0" applyFill="1" applyBorder="1" applyAlignment="1">
      <alignment horizontal="center" vertical="center" wrapText="1"/>
    </xf>
    <xf numFmtId="0" fontId="12" fillId="3" borderId="10" xfId="0" applyFont="1" applyFill="1" applyBorder="1" applyAlignment="1">
      <alignment horizontal="center" vertical="center" wrapText="1"/>
    </xf>
    <xf numFmtId="49" fontId="12" fillId="3" borderId="11" xfId="0" applyNumberFormat="1" applyFont="1" applyFill="1" applyBorder="1" applyAlignment="1">
      <alignment horizontal="center"/>
    </xf>
    <xf numFmtId="0" fontId="12" fillId="3" borderId="11" xfId="0" applyFont="1" applyFill="1" applyBorder="1" applyAlignment="1">
      <alignment horizontal="center"/>
    </xf>
    <xf numFmtId="49" fontId="12" fillId="3"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0" fontId="12" fillId="4" borderId="13" xfId="0" applyFont="1" applyFill="1" applyBorder="1" applyAlignment="1">
      <alignment horizontal="center" vertical="center" wrapText="1"/>
    </xf>
    <xf numFmtId="49" fontId="12" fillId="4" borderId="5"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13" borderId="11" xfId="0" applyFont="1" applyFill="1" applyBorder="1" applyAlignment="1">
      <alignment horizontal="center" vertical="center" wrapText="1"/>
    </xf>
    <xf numFmtId="49" fontId="5" fillId="4" borderId="12"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2" borderId="5" xfId="0" applyNumberFormat="1" applyFont="1" applyFill="1" applyBorder="1" applyAlignment="1">
      <alignment horizontal="justify" wrapText="1"/>
    </xf>
    <xf numFmtId="0" fontId="5" fillId="2" borderId="5" xfId="0" applyFont="1" applyFill="1" applyBorder="1" applyAlignment="1">
      <alignment horizontal="justify" wrapText="1"/>
    </xf>
    <xf numFmtId="49" fontId="5" fillId="2" borderId="5" xfId="0" applyNumberFormat="1" applyFont="1" applyFill="1" applyBorder="1" applyAlignment="1">
      <alignment horizontal="left" wrapText="1"/>
    </xf>
    <xf numFmtId="0" fontId="5" fillId="2" borderId="5" xfId="0" applyFont="1" applyFill="1" applyBorder="1" applyAlignment="1">
      <alignment horizontal="left"/>
    </xf>
  </cellXfs>
  <cellStyles count="3">
    <cellStyle name="Hipervínculo" xfId="2" builtinId="8"/>
    <cellStyle name="Normal" xfId="0" builtinId="0"/>
    <cellStyle name="Porcentaje" xfId="1" builtinId="5"/>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C0C0C0"/>
      <rgbColor rgb="FF0000D4"/>
      <rgbColor rgb="FF333333"/>
      <rgbColor rgb="FFD9D9D9"/>
      <rgbColor rgb="FFF2F2F2"/>
      <rgbColor rgb="FFFF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7" Type="http://schemas.openxmlformats.org/officeDocument/2006/relationships/image" Target="../media/image3.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3.png"/><Relationship Id="rId4" Type="http://schemas.openxmlformats.org/officeDocument/2006/relationships/image" Target="../media/image3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5" Type="http://schemas.openxmlformats.org/officeDocument/2006/relationships/image" Target="../media/image3.png"/><Relationship Id="rId4" Type="http://schemas.openxmlformats.org/officeDocument/2006/relationships/image" Target="../media/image3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85725</xdr:colOff>
      <xdr:row>3</xdr:row>
      <xdr:rowOff>19050</xdr:rowOff>
    </xdr:from>
    <xdr:to>
      <xdr:col>13</xdr:col>
      <xdr:colOff>661621</xdr:colOff>
      <xdr:row>26</xdr:row>
      <xdr:rowOff>133350</xdr:rowOff>
    </xdr:to>
    <xdr:pic>
      <xdr:nvPicPr>
        <xdr:cNvPr id="3" name="Imagen 2">
          <a:extLst>
            <a:ext uri="{FF2B5EF4-FFF2-40B4-BE49-F238E27FC236}">
              <a16:creationId xmlns:a16="http://schemas.microsoft.com/office/drawing/2014/main" id="{51288046-2036-41D9-AAC6-43766E5CD16B}"/>
            </a:ext>
          </a:extLst>
        </xdr:cNvPr>
        <xdr:cNvPicPr>
          <a:picLocks noChangeAspect="1"/>
        </xdr:cNvPicPr>
      </xdr:nvPicPr>
      <xdr:blipFill>
        <a:blip xmlns:r="http://schemas.openxmlformats.org/officeDocument/2006/relationships" r:embed="rId1"/>
        <a:stretch>
          <a:fillRect/>
        </a:stretch>
      </xdr:blipFill>
      <xdr:spPr>
        <a:xfrm>
          <a:off x="5753100" y="53340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21828</xdr:colOff>
      <xdr:row>13</xdr:row>
      <xdr:rowOff>96262</xdr:rowOff>
    </xdr:from>
    <xdr:to>
      <xdr:col>3</xdr:col>
      <xdr:colOff>98226</xdr:colOff>
      <xdr:row>16</xdr:row>
      <xdr:rowOff>28687</xdr:rowOff>
    </xdr:to>
    <xdr:pic>
      <xdr:nvPicPr>
        <xdr:cNvPr id="24" name="image.pdf" descr="image.pdf">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1"/>
        <a:stretch>
          <a:fillRect/>
        </a:stretch>
      </xdr:blipFill>
      <xdr:spPr>
        <a:xfrm>
          <a:off x="1190228" y="2353687"/>
          <a:ext cx="774899" cy="418201"/>
        </a:xfrm>
        <a:prstGeom prst="rect">
          <a:avLst/>
        </a:prstGeom>
        <a:ln w="12700" cap="flat">
          <a:noFill/>
          <a:miter lim="400000"/>
        </a:ln>
        <a:effectLst/>
      </xdr:spPr>
    </xdr:pic>
    <xdr:clientData/>
  </xdr:twoCellAnchor>
  <xdr:twoCellAnchor>
    <xdr:from>
      <xdr:col>2</xdr:col>
      <xdr:colOff>0</xdr:colOff>
      <xdr:row>19</xdr:row>
      <xdr:rowOff>150495</xdr:rowOff>
    </xdr:from>
    <xdr:to>
      <xdr:col>5</xdr:col>
      <xdr:colOff>283765</xdr:colOff>
      <xdr:row>24</xdr:row>
      <xdr:rowOff>65069</xdr:rowOff>
    </xdr:to>
    <xdr:pic>
      <xdr:nvPicPr>
        <xdr:cNvPr id="25" name="image.pdf" descr="image.pdf">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
        <a:stretch>
          <a:fillRect/>
        </a:stretch>
      </xdr:blipFill>
      <xdr:spPr>
        <a:xfrm>
          <a:off x="1168400" y="3390900"/>
          <a:ext cx="2379266" cy="724200"/>
        </a:xfrm>
        <a:prstGeom prst="rect">
          <a:avLst/>
        </a:prstGeom>
        <a:ln w="12700" cap="flat">
          <a:noFill/>
          <a:miter lim="400000"/>
        </a:ln>
        <a:effectLst/>
      </xdr:spPr>
    </xdr:pic>
    <xdr:clientData/>
  </xdr:twoCellAnchor>
  <xdr:twoCellAnchor>
    <xdr:from>
      <xdr:col>2</xdr:col>
      <xdr:colOff>0</xdr:colOff>
      <xdr:row>27</xdr:row>
      <xdr:rowOff>150495</xdr:rowOff>
    </xdr:from>
    <xdr:to>
      <xdr:col>3</xdr:col>
      <xdr:colOff>414734</xdr:colOff>
      <xdr:row>29</xdr:row>
      <xdr:rowOff>45945</xdr:rowOff>
    </xdr:to>
    <xdr:pic>
      <xdr:nvPicPr>
        <xdr:cNvPr id="26" name="image.pdf" descr="image.pdf">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stretch>
          <a:fillRect/>
        </a:stretch>
      </xdr:blipFill>
      <xdr:spPr>
        <a:xfrm>
          <a:off x="1168400" y="4686300"/>
          <a:ext cx="1113235" cy="219301"/>
        </a:xfrm>
        <a:prstGeom prst="rect">
          <a:avLst/>
        </a:prstGeom>
        <a:ln w="12700" cap="flat">
          <a:noFill/>
          <a:miter lim="400000"/>
        </a:ln>
        <a:effectLst/>
      </xdr:spPr>
    </xdr:pic>
    <xdr:clientData/>
  </xdr:twoCellAnchor>
  <xdr:twoCellAnchor>
    <xdr:from>
      <xdr:col>2</xdr:col>
      <xdr:colOff>0</xdr:colOff>
      <xdr:row>32</xdr:row>
      <xdr:rowOff>139065</xdr:rowOff>
    </xdr:from>
    <xdr:to>
      <xdr:col>8</xdr:col>
      <xdr:colOff>87287</xdr:colOff>
      <xdr:row>36</xdr:row>
      <xdr:rowOff>63840</xdr:rowOff>
    </xdr:to>
    <xdr:pic>
      <xdr:nvPicPr>
        <xdr:cNvPr id="27" name="image.pdf" descr="image.pdf">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stretch>
          <a:fillRect/>
        </a:stretch>
      </xdr:blipFill>
      <xdr:spPr>
        <a:xfrm>
          <a:off x="1168400" y="5495925"/>
          <a:ext cx="4544988" cy="572476"/>
        </a:xfrm>
        <a:prstGeom prst="rect">
          <a:avLst/>
        </a:prstGeom>
        <a:ln w="12700" cap="flat">
          <a:noFill/>
          <a:miter lim="400000"/>
        </a:ln>
        <a:effectLst/>
      </xdr:spPr>
    </xdr:pic>
    <xdr:clientData/>
  </xdr:twoCellAnchor>
  <xdr:twoCellAnchor>
    <xdr:from>
      <xdr:col>2</xdr:col>
      <xdr:colOff>0</xdr:colOff>
      <xdr:row>39</xdr:row>
      <xdr:rowOff>127635</xdr:rowOff>
    </xdr:from>
    <xdr:to>
      <xdr:col>3</xdr:col>
      <xdr:colOff>240109</xdr:colOff>
      <xdr:row>41</xdr:row>
      <xdr:rowOff>3960</xdr:rowOff>
    </xdr:to>
    <xdr:pic>
      <xdr:nvPicPr>
        <xdr:cNvPr id="28" name="image.pdf" descr="image.pdf">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5"/>
        <a:stretch>
          <a:fillRect/>
        </a:stretch>
      </xdr:blipFill>
      <xdr:spPr>
        <a:xfrm>
          <a:off x="1168400" y="6629400"/>
          <a:ext cx="938610" cy="200176"/>
        </a:xfrm>
        <a:prstGeom prst="rect">
          <a:avLst/>
        </a:prstGeom>
        <a:ln w="12700" cap="flat">
          <a:noFill/>
          <a:miter lim="400000"/>
        </a:ln>
        <a:effectLst/>
      </xdr:spPr>
    </xdr:pic>
    <xdr:clientData/>
  </xdr:twoCellAnchor>
  <xdr:twoCellAnchor>
    <xdr:from>
      <xdr:col>2</xdr:col>
      <xdr:colOff>0</xdr:colOff>
      <xdr:row>43</xdr:row>
      <xdr:rowOff>127635</xdr:rowOff>
    </xdr:from>
    <xdr:to>
      <xdr:col>6</xdr:col>
      <xdr:colOff>109190</xdr:colOff>
      <xdr:row>46</xdr:row>
      <xdr:rowOff>137197</xdr:rowOff>
    </xdr:to>
    <xdr:pic>
      <xdr:nvPicPr>
        <xdr:cNvPr id="29" name="image.pdf" descr="image.pdf">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6"/>
        <a:stretch>
          <a:fillRect/>
        </a:stretch>
      </xdr:blipFill>
      <xdr:spPr>
        <a:xfrm>
          <a:off x="1168400" y="7277100"/>
          <a:ext cx="2903191" cy="495338"/>
        </a:xfrm>
        <a:prstGeom prst="rect">
          <a:avLst/>
        </a:prstGeom>
        <a:ln w="12700" cap="flat">
          <a:noFill/>
          <a:miter lim="400000"/>
        </a:ln>
        <a:effectLst/>
      </xdr:spPr>
    </xdr:pic>
    <xdr:clientData/>
  </xdr:twoCellAnchor>
  <xdr:twoCellAnchor editAs="oneCell">
    <xdr:from>
      <xdr:col>11</xdr:col>
      <xdr:colOff>457200</xdr:colOff>
      <xdr:row>1</xdr:row>
      <xdr:rowOff>47625</xdr:rowOff>
    </xdr:from>
    <xdr:to>
      <xdr:col>13</xdr:col>
      <xdr:colOff>132435</xdr:colOff>
      <xdr:row>9</xdr:row>
      <xdr:rowOff>152400</xdr:rowOff>
    </xdr:to>
    <xdr:pic>
      <xdr:nvPicPr>
        <xdr:cNvPr id="3" name="Imagen 2">
          <a:extLst>
            <a:ext uri="{FF2B5EF4-FFF2-40B4-BE49-F238E27FC236}">
              <a16:creationId xmlns:a16="http://schemas.microsoft.com/office/drawing/2014/main" id="{C3087E25-7437-47F5-827F-6D93326C18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209550"/>
          <a:ext cx="913485" cy="14763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561975</xdr:colOff>
      <xdr:row>2</xdr:row>
      <xdr:rowOff>47625</xdr:rowOff>
    </xdr:from>
    <xdr:to>
      <xdr:col>16</xdr:col>
      <xdr:colOff>275310</xdr:colOff>
      <xdr:row>10</xdr:row>
      <xdr:rowOff>123825</xdr:rowOff>
    </xdr:to>
    <xdr:pic>
      <xdr:nvPicPr>
        <xdr:cNvPr id="3" name="Imagen 2">
          <a:extLst>
            <a:ext uri="{FF2B5EF4-FFF2-40B4-BE49-F238E27FC236}">
              <a16:creationId xmlns:a16="http://schemas.microsoft.com/office/drawing/2014/main" id="{86B1568D-51AB-4E38-8685-75675599AB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390525"/>
          <a:ext cx="913485" cy="14763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80</xdr:row>
      <xdr:rowOff>132715</xdr:rowOff>
    </xdr:from>
    <xdr:to>
      <xdr:col>3</xdr:col>
      <xdr:colOff>1416645</xdr:colOff>
      <xdr:row>83</xdr:row>
      <xdr:rowOff>114864</xdr:rowOff>
    </xdr:to>
    <xdr:pic>
      <xdr:nvPicPr>
        <xdr:cNvPr id="32" name="image.pdf" descr="image.pdf">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
        <a:stretch>
          <a:fillRect/>
        </a:stretch>
      </xdr:blipFill>
      <xdr:spPr>
        <a:xfrm>
          <a:off x="1663700" y="14116050"/>
          <a:ext cx="1416646" cy="506025"/>
        </a:xfrm>
        <a:prstGeom prst="rect">
          <a:avLst/>
        </a:prstGeom>
        <a:ln w="12700" cap="flat">
          <a:noFill/>
          <a:miter lim="400000"/>
        </a:ln>
        <a:effectLst/>
      </xdr:spPr>
    </xdr:pic>
    <xdr:clientData/>
  </xdr:twoCellAnchor>
  <xdr:twoCellAnchor>
    <xdr:from>
      <xdr:col>4</xdr:col>
      <xdr:colOff>479660</xdr:colOff>
      <xdr:row>80</xdr:row>
      <xdr:rowOff>151614</xdr:rowOff>
    </xdr:from>
    <xdr:to>
      <xdr:col>4</xdr:col>
      <xdr:colOff>577701</xdr:colOff>
      <xdr:row>81</xdr:row>
      <xdr:rowOff>162151</xdr:rowOff>
    </xdr:to>
    <xdr:pic>
      <xdr:nvPicPr>
        <xdr:cNvPr id="33" name="image.pdf" descr="image.pdf">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2"/>
        <a:stretch>
          <a:fillRect/>
        </a:stretch>
      </xdr:blipFill>
      <xdr:spPr>
        <a:xfrm>
          <a:off x="4378560" y="14134949"/>
          <a:ext cx="98042" cy="172463"/>
        </a:xfrm>
        <a:prstGeom prst="rect">
          <a:avLst/>
        </a:prstGeom>
        <a:ln w="12700" cap="flat">
          <a:noFill/>
          <a:miter lim="400000"/>
        </a:ln>
        <a:effectLst/>
      </xdr:spPr>
    </xdr:pic>
    <xdr:clientData/>
  </xdr:twoCellAnchor>
  <xdr:twoCellAnchor>
    <xdr:from>
      <xdr:col>4</xdr:col>
      <xdr:colOff>654657</xdr:colOff>
      <xdr:row>81</xdr:row>
      <xdr:rowOff>28277</xdr:rowOff>
    </xdr:from>
    <xdr:to>
      <xdr:col>4</xdr:col>
      <xdr:colOff>806462</xdr:colOff>
      <xdr:row>81</xdr:row>
      <xdr:rowOff>170815</xdr:rowOff>
    </xdr:to>
    <xdr:pic>
      <xdr:nvPicPr>
        <xdr:cNvPr id="34" name="image.pdf" descr="image.pdf">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3"/>
        <a:stretch>
          <a:fillRect/>
        </a:stretch>
      </xdr:blipFill>
      <xdr:spPr>
        <a:xfrm>
          <a:off x="4553557" y="14173537"/>
          <a:ext cx="151806" cy="142538"/>
        </a:xfrm>
        <a:prstGeom prst="rect">
          <a:avLst/>
        </a:prstGeom>
        <a:ln w="12700" cap="flat">
          <a:noFill/>
          <a:miter lim="400000"/>
        </a:ln>
        <a:effectLst/>
      </xdr:spPr>
    </xdr:pic>
    <xdr:clientData/>
  </xdr:twoCellAnchor>
  <xdr:twoCellAnchor>
    <xdr:from>
      <xdr:col>3</xdr:col>
      <xdr:colOff>98226</xdr:colOff>
      <xdr:row>104</xdr:row>
      <xdr:rowOff>57490</xdr:rowOff>
    </xdr:from>
    <xdr:to>
      <xdr:col>3</xdr:col>
      <xdr:colOff>1940520</xdr:colOff>
      <xdr:row>106</xdr:row>
      <xdr:rowOff>161739</xdr:rowOff>
    </xdr:to>
    <xdr:pic>
      <xdr:nvPicPr>
        <xdr:cNvPr id="36" name="image.pdf" descr="image.pdf">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4"/>
        <a:stretch>
          <a:fillRect/>
        </a:stretch>
      </xdr:blipFill>
      <xdr:spPr>
        <a:xfrm>
          <a:off x="1761926" y="18831900"/>
          <a:ext cx="1842295" cy="428100"/>
        </a:xfrm>
        <a:prstGeom prst="rect">
          <a:avLst/>
        </a:prstGeom>
        <a:ln w="12700" cap="flat">
          <a:noFill/>
          <a:miter lim="400000"/>
        </a:ln>
        <a:effectLst/>
      </xdr:spPr>
    </xdr:pic>
    <xdr:clientData/>
  </xdr:twoCellAnchor>
  <xdr:twoCellAnchor>
    <xdr:from>
      <xdr:col>1</xdr:col>
      <xdr:colOff>448366</xdr:colOff>
      <xdr:row>21</xdr:row>
      <xdr:rowOff>149823</xdr:rowOff>
    </xdr:from>
    <xdr:to>
      <xdr:col>8</xdr:col>
      <xdr:colOff>350576</xdr:colOff>
      <xdr:row>24</xdr:row>
      <xdr:rowOff>75312</xdr:rowOff>
    </xdr:to>
    <mc:AlternateContent xmlns:mc="http://schemas.openxmlformats.org/markup-compatibility/2006" xmlns:a14="http://schemas.microsoft.com/office/drawing/2010/main">
      <mc:Choice Requires="a14">
        <xdr:sp macro="" textlink="">
          <xdr:nvSpPr>
            <xdr:cNvPr id="39" name="1 CuadroTexto">
              <a:extLst>
                <a:ext uri="{FF2B5EF4-FFF2-40B4-BE49-F238E27FC236}">
                  <a16:creationId xmlns:a16="http://schemas.microsoft.com/office/drawing/2014/main" id="{00000000-0008-0000-0C00-000027000000}"/>
                </a:ext>
              </a:extLst>
            </xdr:cNvPr>
            <xdr:cNvSpPr txBox="1"/>
          </xdr:nvSpPr>
          <xdr:spPr>
            <a:xfrm>
              <a:off x="1121466" y="3702648"/>
              <a:ext cx="7077711" cy="411265"/>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14:m>
                <m:oMath xmlns:m="http://schemas.openxmlformats.org/officeDocument/2006/math">
                  <m:sSup>
                    <m:sSupPr>
                      <m:ctrlPr>
                        <a:rPr sz="1000" i="1">
                          <a:solidFill>
                            <a:srgbClr val="000000"/>
                          </a:solidFill>
                          <a:latin typeface="Cambria Math" panose="02040503050406030204" pitchFamily="18" charset="0"/>
                        </a:rPr>
                      </m:ctrlPr>
                    </m:sSupPr>
                    <m:e>
                      <m:r>
                        <a:rPr sz="1000" i="1">
                          <a:solidFill>
                            <a:srgbClr val="000000"/>
                          </a:solidFill>
                          <a:latin typeface="Cambria Math" panose="02040503050406030204" pitchFamily="18" charset="0"/>
                        </a:rPr>
                        <m:t>𝐼𝑃𝐿</m:t>
                      </m:r>
                    </m:e>
                    <m:sup>
                      <m:r>
                        <a:rPr sz="1000" i="1">
                          <a:solidFill>
                            <a:srgbClr val="000000"/>
                          </a:solidFill>
                          <a:latin typeface="Cambria Math" panose="02040503050406030204" pitchFamily="18" charset="0"/>
                        </a:rPr>
                        <m:t>𝐴</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𝐵</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𝐶</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𝐷</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𝐸</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𝐹</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𝐺</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𝐻</m:t>
                      </m:r>
                      <m:r>
                        <a:rPr sz="1000" i="1">
                          <a:solidFill>
                            <a:srgbClr val="000000"/>
                          </a:solidFill>
                          <a:latin typeface="Cambria Math" panose="02040503050406030204" pitchFamily="18" charset="0"/>
                        </a:rPr>
                        <m:t>+</m:t>
                      </m:r>
                      <m:r>
                        <a:rPr sz="1000" i="1">
                          <a:solidFill>
                            <a:srgbClr val="000000"/>
                          </a:solidFill>
                          <a:latin typeface="Cambria Math" panose="02040503050406030204" pitchFamily="18" charset="0"/>
                        </a:rPr>
                        <m:t>𝐼</m:t>
                      </m:r>
                    </m:sup>
                  </m:sSup>
                </m:oMath>
              </a14:m>
              <a:r>
                <a:rPr sz="1000" b="0" i="0" u="none" strike="noStrike" cap="none" spc="0" baseline="0">
                  <a:solidFill>
                    <a:srgbClr val="000000"/>
                  </a:solidFill>
                  <a:uFillTx/>
                  <a:latin typeface="Cambria"/>
                  <a:ea typeface="Cambria"/>
                  <a:cs typeface="Cambria"/>
                  <a:sym typeface="Cambria"/>
                </a:rPr>
                <a:t>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𝐴</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𝐴</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𝐵</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𝐵</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𝐶</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𝐶</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𝐷</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𝐷</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𝐸</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𝐸</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𝐹</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𝐹</m:t>
                      </m:r>
                    </m:sup>
                  </m:sSup>
                </m:oMath>
              </a14:m>
              <a:r>
                <a:rPr sz="1000" b="0" i="0" u="none" strike="noStrike" cap="none" spc="0" baseline="0">
                  <a:solidFill>
                    <a:srgbClr val="000000"/>
                  </a:solidFill>
                  <a:uFillTx/>
                  <a:latin typeface="Cambria"/>
                  <a:ea typeface="Cambria"/>
                  <a:cs typeface="Cambria"/>
                  <a:sym typeface="Cambria"/>
                </a:rPr>
                <a:t>+  </a:t>
              </a:r>
              <a14:m>
                <m:oMath xmlns:m="http://schemas.openxmlformats.org/officeDocument/2006/math">
                  <m:sSub>
                    <m:sSubPr>
                      <m:ctrlPr>
                        <a:rPr sz="1100" i="1">
                          <a:solidFill>
                            <a:srgbClr val="000000"/>
                          </a:solidFill>
                          <a:latin typeface="Cambria Math" panose="02040503050406030204" pitchFamily="18" charset="0"/>
                        </a:rPr>
                      </m:ctrlPr>
                    </m:sSubPr>
                    <m:e>
                      <m:r>
                        <a:rPr sz="1100" i="1">
                          <a:solidFill>
                            <a:srgbClr val="000000"/>
                          </a:solidFill>
                          <a:latin typeface="Cambria Math" panose="02040503050406030204" pitchFamily="18" charset="0"/>
                        </a:rPr>
                        <m:t> </m:t>
                      </m:r>
                      <m:r>
                        <a:rPr sz="1100" i="1">
                          <a:solidFill>
                            <a:srgbClr val="000000"/>
                          </a:solidFill>
                          <a:latin typeface="Cambria Math" panose="02040503050406030204" pitchFamily="18" charset="0"/>
                        </a:rPr>
                        <m:t>𝑊</m:t>
                      </m:r>
                    </m:e>
                    <m:sub>
                      <m:r>
                        <a:rPr sz="1100" i="1">
                          <a:solidFill>
                            <a:srgbClr val="000000"/>
                          </a:solidFill>
                          <a:latin typeface="Cambria Math" panose="02040503050406030204" pitchFamily="18" charset="0"/>
                        </a:rPr>
                        <m:t>𝐺</m:t>
                      </m:r>
                    </m:sub>
                  </m:sSub>
                  <m:sSup>
                    <m:sSupPr>
                      <m:ctrlPr>
                        <a:rPr sz="1100" i="1">
                          <a:solidFill>
                            <a:srgbClr val="000000"/>
                          </a:solidFill>
                          <a:latin typeface="Cambria Math" panose="02040503050406030204" pitchFamily="18" charset="0"/>
                        </a:rPr>
                      </m:ctrlPr>
                    </m:sSupPr>
                    <m:e>
                      <m:r>
                        <a:rPr sz="1100" i="1">
                          <a:solidFill>
                            <a:srgbClr val="000000"/>
                          </a:solidFill>
                          <a:latin typeface="Cambria Math" panose="02040503050406030204" pitchFamily="18" charset="0"/>
                        </a:rPr>
                        <m:t>𝐼𝑃𝐿</m:t>
                      </m:r>
                    </m:e>
                    <m:sup>
                      <m:r>
                        <a:rPr sz="1100" i="1">
                          <a:solidFill>
                            <a:srgbClr val="000000"/>
                          </a:solidFill>
                          <a:latin typeface="Cambria Math" panose="02040503050406030204" pitchFamily="18" charset="0"/>
                        </a:rPr>
                        <m:t>𝐺</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300" i="1">
                          <a:solidFill>
                            <a:srgbClr val="000000"/>
                          </a:solidFill>
                          <a:latin typeface="Cambria Math" panose="02040503050406030204" pitchFamily="18" charset="0"/>
                        </a:rPr>
                      </m:ctrlPr>
                    </m:sSubPr>
                    <m:e>
                      <m:r>
                        <a:rPr sz="1300" i="1">
                          <a:solidFill>
                            <a:srgbClr val="000000"/>
                          </a:solidFill>
                          <a:latin typeface="Cambria Math" panose="02040503050406030204" pitchFamily="18" charset="0"/>
                        </a:rPr>
                        <m:t> </m:t>
                      </m:r>
                      <m:r>
                        <a:rPr sz="1300" i="1">
                          <a:solidFill>
                            <a:srgbClr val="000000"/>
                          </a:solidFill>
                          <a:latin typeface="Cambria Math" panose="02040503050406030204" pitchFamily="18" charset="0"/>
                        </a:rPr>
                        <m:t>𝑊</m:t>
                      </m:r>
                    </m:e>
                    <m:sub>
                      <m:r>
                        <a:rPr sz="1300" i="1">
                          <a:solidFill>
                            <a:srgbClr val="000000"/>
                          </a:solidFill>
                          <a:latin typeface="Cambria Math" panose="02040503050406030204" pitchFamily="18" charset="0"/>
                        </a:rPr>
                        <m:t>𝐻</m:t>
                      </m:r>
                    </m:sub>
                  </m:sSub>
                  <m:sSup>
                    <m:sSupPr>
                      <m:ctrlPr>
                        <a:rPr sz="1300" i="1">
                          <a:solidFill>
                            <a:srgbClr val="000000"/>
                          </a:solidFill>
                          <a:latin typeface="Cambria Math" panose="02040503050406030204" pitchFamily="18" charset="0"/>
                        </a:rPr>
                      </m:ctrlPr>
                    </m:sSupPr>
                    <m:e>
                      <m:r>
                        <a:rPr sz="1300" i="1">
                          <a:solidFill>
                            <a:srgbClr val="000000"/>
                          </a:solidFill>
                          <a:latin typeface="Cambria Math" panose="02040503050406030204" pitchFamily="18" charset="0"/>
                        </a:rPr>
                        <m:t>𝐼𝑃𝐿</m:t>
                      </m:r>
                    </m:e>
                    <m:sup>
                      <m:r>
                        <a:rPr sz="1300" i="1">
                          <a:solidFill>
                            <a:srgbClr val="000000"/>
                          </a:solidFill>
                          <a:latin typeface="Cambria Math" panose="02040503050406030204" pitchFamily="18" charset="0"/>
                        </a:rPr>
                        <m:t>𝐻</m:t>
                      </m:r>
                    </m:sup>
                  </m:sSup>
                </m:oMath>
              </a14:m>
              <a:r>
                <a:rPr sz="1000" b="0" i="0" u="none" strike="noStrike" cap="none" spc="0" baseline="0">
                  <a:solidFill>
                    <a:srgbClr val="000000"/>
                  </a:solidFill>
                  <a:uFillTx/>
                  <a:latin typeface="Cambria"/>
                  <a:ea typeface="Cambria"/>
                  <a:cs typeface="Cambria"/>
                  <a:sym typeface="Cambria"/>
                </a:rPr>
                <a:t>  + </a:t>
              </a:r>
              <a14:m>
                <m:oMath xmlns:m="http://schemas.openxmlformats.org/officeDocument/2006/math">
                  <m:sSub>
                    <m:sSubPr>
                      <m:ctrlPr>
                        <a:rPr sz="1300" i="1">
                          <a:solidFill>
                            <a:srgbClr val="000000"/>
                          </a:solidFill>
                          <a:latin typeface="Cambria Math" panose="02040503050406030204" pitchFamily="18" charset="0"/>
                        </a:rPr>
                      </m:ctrlPr>
                    </m:sSubPr>
                    <m:e>
                      <m:r>
                        <a:rPr sz="1300" i="1">
                          <a:solidFill>
                            <a:srgbClr val="000000"/>
                          </a:solidFill>
                          <a:latin typeface="Cambria Math" panose="02040503050406030204" pitchFamily="18" charset="0"/>
                        </a:rPr>
                        <m:t> </m:t>
                      </m:r>
                      <m:r>
                        <a:rPr sz="1300" i="1">
                          <a:solidFill>
                            <a:srgbClr val="000000"/>
                          </a:solidFill>
                          <a:latin typeface="Cambria Math" panose="02040503050406030204" pitchFamily="18" charset="0"/>
                        </a:rPr>
                        <m:t>𝑊</m:t>
                      </m:r>
                    </m:e>
                    <m:sub>
                      <m:r>
                        <a:rPr sz="1300" i="1">
                          <a:solidFill>
                            <a:srgbClr val="000000"/>
                          </a:solidFill>
                          <a:latin typeface="Cambria Math" panose="02040503050406030204" pitchFamily="18" charset="0"/>
                        </a:rPr>
                        <m:t>𝐼</m:t>
                      </m:r>
                    </m:sub>
                  </m:sSub>
                  <m:sSup>
                    <m:sSupPr>
                      <m:ctrlPr>
                        <a:rPr sz="1300" i="1">
                          <a:solidFill>
                            <a:srgbClr val="000000"/>
                          </a:solidFill>
                          <a:latin typeface="Cambria Math" panose="02040503050406030204" pitchFamily="18" charset="0"/>
                        </a:rPr>
                      </m:ctrlPr>
                    </m:sSupPr>
                    <m:e>
                      <m:r>
                        <a:rPr sz="1300" i="1">
                          <a:solidFill>
                            <a:srgbClr val="000000"/>
                          </a:solidFill>
                          <a:latin typeface="Cambria Math" panose="02040503050406030204" pitchFamily="18" charset="0"/>
                        </a:rPr>
                        <m:t>𝐼𝑃𝐿</m:t>
                      </m:r>
                    </m:e>
                    <m:sup>
                      <m:r>
                        <a:rPr sz="1300" i="1">
                          <a:solidFill>
                            <a:srgbClr val="000000"/>
                          </a:solidFill>
                          <a:latin typeface="Cambria Math" panose="02040503050406030204" pitchFamily="18" charset="0"/>
                        </a:rPr>
                        <m:t>𝐼</m:t>
                      </m:r>
                    </m:sup>
                  </m:sSup>
                </m:oMath>
              </a14:m>
              <a:endParaRPr sz="1000">
                <a:solidFill>
                  <a:srgbClr val="000000"/>
                </a:solidFill>
              </a:endParaRPr>
            </a:p>
          </xdr:txBody>
        </xdr:sp>
      </mc:Choice>
      <mc:Fallback xmlns="">
        <xdr:sp macro="" textlink="">
          <xdr:nvSpPr>
            <xdr:cNvPr id="39" name="1 CuadroTexto">
              <a:extLst>
                <a:ext uri="{FF2B5EF4-FFF2-40B4-BE49-F238E27FC236}">
                  <a16:creationId xmlns:a16="http://schemas.microsoft.com/office/drawing/2014/main" id="{00000000-0008-0000-0C00-000027000000}"/>
                </a:ext>
              </a:extLst>
            </xdr:cNvPr>
            <xdr:cNvSpPr txBox="1"/>
          </xdr:nvSpPr>
          <xdr:spPr>
            <a:xfrm>
              <a:off x="1121466" y="3702648"/>
              <a:ext cx="7077711" cy="41126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r>
                <a:rPr lang="es-ES" sz="1000" i="0">
                  <a:solidFill>
                    <a:srgbClr val="000000"/>
                  </a:solidFill>
                  <a:latin typeface="Cambria Math" panose="02040503050406030204" pitchFamily="18" charset="0"/>
                </a:rPr>
                <a:t>〖</a:t>
              </a:r>
              <a:r>
                <a:rPr sz="1000" i="0">
                  <a:solidFill>
                    <a:srgbClr val="000000"/>
                  </a:solidFill>
                  <a:latin typeface="Cambria Math" panose="02040503050406030204" pitchFamily="18" charset="0"/>
                </a:rPr>
                <a:t>𝐼𝑃𝐿〗^(𝐴+𝐵+𝐶+𝐷+𝐸+𝐹+𝐺+𝐻+𝐼)</a:t>
              </a:r>
              <a:r>
                <a:rPr sz="1000" b="0" i="0" u="none" strike="noStrike" cap="none" spc="0" baseline="0">
                  <a:solidFill>
                    <a:srgbClr val="000000"/>
                  </a:solidFill>
                  <a:uFillTx/>
                  <a:latin typeface="Cambria"/>
                  <a:ea typeface="Cambria"/>
                  <a:cs typeface="Cambria"/>
                  <a:sym typeface="Cambria"/>
                </a:rPr>
                <a:t>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𝑊〗_𝐴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𝐼𝑃𝐿〗^𝐴</a:t>
              </a:r>
              <a:r>
                <a:rPr sz="1000" b="0" i="0" u="none" strike="noStrike" cap="none" spc="0" baseline="0">
                  <a:solidFill>
                    <a:srgbClr val="000000"/>
                  </a:solidFill>
                  <a:uFillTx/>
                  <a:latin typeface="Cambria"/>
                  <a:ea typeface="Cambria"/>
                  <a:cs typeface="Cambria"/>
                  <a:sym typeface="Cambria"/>
                </a:rPr>
                <a:t>  +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𝑊〗_𝐵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𝐼𝑃𝐿〗^𝐵</a:t>
              </a:r>
              <a:r>
                <a:rPr sz="1000" b="0" i="0" u="none" strike="noStrike" cap="none" spc="0" baseline="0">
                  <a:solidFill>
                    <a:srgbClr val="000000"/>
                  </a:solidFill>
                  <a:uFillTx/>
                  <a:latin typeface="Cambria"/>
                  <a:ea typeface="Cambria"/>
                  <a:cs typeface="Cambria"/>
                  <a:sym typeface="Cambria"/>
                </a:rPr>
                <a:t>  +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𝑊〗_𝐶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𝐼𝑃𝐿〗^𝐶</a:t>
              </a:r>
              <a:r>
                <a:rPr sz="1000" b="0" i="0" u="none" strike="noStrike" cap="none" spc="0" baseline="0">
                  <a:solidFill>
                    <a:srgbClr val="000000"/>
                  </a:solidFill>
                  <a:uFillTx/>
                  <a:latin typeface="Cambria"/>
                  <a:ea typeface="Cambria"/>
                  <a:cs typeface="Cambria"/>
                  <a:sym typeface="Cambria"/>
                </a:rPr>
                <a:t> +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𝑊〗_𝐷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𝐼𝑃𝐿〗^𝐷</a:t>
              </a:r>
              <a:r>
                <a:rPr sz="1000" b="0" i="0" u="none" strike="noStrike" cap="none" spc="0" baseline="0">
                  <a:solidFill>
                    <a:srgbClr val="000000"/>
                  </a:solidFill>
                  <a:uFillTx/>
                  <a:latin typeface="Cambria"/>
                  <a:ea typeface="Cambria"/>
                  <a:cs typeface="Cambria"/>
                  <a:sym typeface="Cambria"/>
                </a:rPr>
                <a:t> +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𝑊〗_𝐸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𝐼𝑃𝐿〗^𝐸</a:t>
              </a:r>
              <a:r>
                <a:rPr sz="1000" b="0" i="0" u="none" strike="noStrike" cap="none" spc="0" baseline="0">
                  <a:solidFill>
                    <a:srgbClr val="000000"/>
                  </a:solidFill>
                  <a:uFillTx/>
                  <a:latin typeface="Cambria"/>
                  <a:ea typeface="Cambria"/>
                  <a:cs typeface="Cambria"/>
                  <a:sym typeface="Cambria"/>
                </a:rPr>
                <a:t> +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𝑊〗_𝐹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𝐼𝑃𝐿〗^𝐹</a:t>
              </a:r>
              <a:r>
                <a:rPr sz="1000" b="0" i="0" u="none" strike="noStrike" cap="none" spc="0" baseline="0">
                  <a:solidFill>
                    <a:srgbClr val="000000"/>
                  </a:solidFill>
                  <a:uFillTx/>
                  <a:latin typeface="Cambria"/>
                  <a:ea typeface="Cambria"/>
                  <a:cs typeface="Cambria"/>
                  <a:sym typeface="Cambria"/>
                </a:rPr>
                <a:t>+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 𝑊〗_𝐺 </a:t>
              </a:r>
              <a:r>
                <a:rPr lang="es-ES" sz="1100" i="0">
                  <a:solidFill>
                    <a:srgbClr val="000000"/>
                  </a:solidFill>
                  <a:latin typeface="Cambria Math" panose="02040503050406030204" pitchFamily="18" charset="0"/>
                </a:rPr>
                <a:t>〖</a:t>
              </a:r>
              <a:r>
                <a:rPr sz="1100" i="0">
                  <a:solidFill>
                    <a:srgbClr val="000000"/>
                  </a:solidFill>
                  <a:latin typeface="Cambria Math" panose="02040503050406030204" pitchFamily="18" charset="0"/>
                </a:rPr>
                <a:t>𝐼𝑃𝐿〗^𝐺</a:t>
              </a:r>
              <a:r>
                <a:rPr sz="1000" b="0" i="0" u="none" strike="noStrike" cap="none" spc="0" baseline="0">
                  <a:solidFill>
                    <a:srgbClr val="000000"/>
                  </a:solidFill>
                  <a:uFillTx/>
                  <a:latin typeface="Cambria"/>
                  <a:ea typeface="Cambria"/>
                  <a:cs typeface="Cambria"/>
                  <a:sym typeface="Cambria"/>
                </a:rPr>
                <a:t> +  </a:t>
              </a:r>
              <a:r>
                <a:rPr lang="es-ES" sz="1300" i="0">
                  <a:solidFill>
                    <a:srgbClr val="000000"/>
                  </a:solidFill>
                  <a:latin typeface="Cambria Math" panose="02040503050406030204" pitchFamily="18" charset="0"/>
                </a:rPr>
                <a:t>〖</a:t>
              </a:r>
              <a:r>
                <a:rPr sz="1300" i="0">
                  <a:solidFill>
                    <a:srgbClr val="000000"/>
                  </a:solidFill>
                  <a:latin typeface="Cambria Math" panose="02040503050406030204" pitchFamily="18" charset="0"/>
                </a:rPr>
                <a:t> 𝑊〗_𝐻 </a:t>
              </a:r>
              <a:r>
                <a:rPr lang="es-ES" sz="1300" i="0">
                  <a:solidFill>
                    <a:srgbClr val="000000"/>
                  </a:solidFill>
                  <a:latin typeface="Cambria Math" panose="02040503050406030204" pitchFamily="18" charset="0"/>
                </a:rPr>
                <a:t>〖</a:t>
              </a:r>
              <a:r>
                <a:rPr sz="1300" i="0">
                  <a:solidFill>
                    <a:srgbClr val="000000"/>
                  </a:solidFill>
                  <a:latin typeface="Cambria Math" panose="02040503050406030204" pitchFamily="18" charset="0"/>
                </a:rPr>
                <a:t>𝐼𝑃𝐿〗^𝐻</a:t>
              </a:r>
              <a:r>
                <a:rPr sz="1000" b="0" i="0" u="none" strike="noStrike" cap="none" spc="0" baseline="0">
                  <a:solidFill>
                    <a:srgbClr val="000000"/>
                  </a:solidFill>
                  <a:uFillTx/>
                  <a:latin typeface="Cambria"/>
                  <a:ea typeface="Cambria"/>
                  <a:cs typeface="Cambria"/>
                  <a:sym typeface="Cambria"/>
                </a:rPr>
                <a:t>  + </a:t>
              </a:r>
              <a:r>
                <a:rPr lang="es-ES" sz="1300" i="0">
                  <a:solidFill>
                    <a:srgbClr val="000000"/>
                  </a:solidFill>
                  <a:latin typeface="Cambria Math" panose="02040503050406030204" pitchFamily="18" charset="0"/>
                </a:rPr>
                <a:t>〖</a:t>
              </a:r>
              <a:r>
                <a:rPr sz="1300" i="0">
                  <a:solidFill>
                    <a:srgbClr val="000000"/>
                  </a:solidFill>
                  <a:latin typeface="Cambria Math" panose="02040503050406030204" pitchFamily="18" charset="0"/>
                </a:rPr>
                <a:t> 𝑊〗_𝐼 </a:t>
              </a:r>
              <a:r>
                <a:rPr lang="es-ES" sz="1300" i="0">
                  <a:solidFill>
                    <a:srgbClr val="000000"/>
                  </a:solidFill>
                  <a:latin typeface="Cambria Math" panose="02040503050406030204" pitchFamily="18" charset="0"/>
                </a:rPr>
                <a:t>〖</a:t>
              </a:r>
              <a:r>
                <a:rPr sz="1300" i="0">
                  <a:solidFill>
                    <a:srgbClr val="000000"/>
                  </a:solidFill>
                  <a:latin typeface="Cambria Math" panose="02040503050406030204" pitchFamily="18" charset="0"/>
                </a:rPr>
                <a:t>𝐼𝑃𝐿〗^𝐼</a:t>
              </a:r>
              <a:endParaRPr sz="1000">
                <a:solidFill>
                  <a:srgbClr val="000000"/>
                </a:solidFill>
              </a:endParaRPr>
            </a:p>
          </xdr:txBody>
        </xdr:sp>
      </mc:Fallback>
    </mc:AlternateContent>
    <xdr:clientData/>
  </xdr:twoCellAnchor>
  <xdr:twoCellAnchor editAs="oneCell">
    <xdr:from>
      <xdr:col>11</xdr:col>
      <xdr:colOff>190500</xdr:colOff>
      <xdr:row>1</xdr:row>
      <xdr:rowOff>66675</xdr:rowOff>
    </xdr:from>
    <xdr:to>
      <xdr:col>12</xdr:col>
      <xdr:colOff>484860</xdr:colOff>
      <xdr:row>10</xdr:row>
      <xdr:rowOff>9525</xdr:rowOff>
    </xdr:to>
    <xdr:pic>
      <xdr:nvPicPr>
        <xdr:cNvPr id="3" name="Imagen 2">
          <a:extLst>
            <a:ext uri="{FF2B5EF4-FFF2-40B4-BE49-F238E27FC236}">
              <a16:creationId xmlns:a16="http://schemas.microsoft.com/office/drawing/2014/main" id="{34C95E7E-7034-4EF7-B989-C41313211C9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134475" y="228600"/>
          <a:ext cx="913485" cy="1476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9525</xdr:colOff>
      <xdr:row>2</xdr:row>
      <xdr:rowOff>38100</xdr:rowOff>
    </xdr:from>
    <xdr:to>
      <xdr:col>12</xdr:col>
      <xdr:colOff>161010</xdr:colOff>
      <xdr:row>10</xdr:row>
      <xdr:rowOff>95250</xdr:rowOff>
    </xdr:to>
    <xdr:pic>
      <xdr:nvPicPr>
        <xdr:cNvPr id="3" name="Imagen 2">
          <a:extLst>
            <a:ext uri="{FF2B5EF4-FFF2-40B4-BE49-F238E27FC236}">
              <a16:creationId xmlns:a16="http://schemas.microsoft.com/office/drawing/2014/main" id="{B994AD5F-92BE-4E52-A241-D1877297E6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5900" y="381000"/>
          <a:ext cx="913485" cy="1476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535434</xdr:colOff>
      <xdr:row>15</xdr:row>
      <xdr:rowOff>28687</xdr:rowOff>
    </xdr:from>
    <xdr:to>
      <xdr:col>4</xdr:col>
      <xdr:colOff>54768</xdr:colOff>
      <xdr:row>17</xdr:row>
      <xdr:rowOff>66937</xdr:rowOff>
    </xdr:to>
    <xdr:pic>
      <xdr:nvPicPr>
        <xdr:cNvPr id="43" name="image.pdf" descr="image.pdf">
          <a:extLst>
            <a:ext uri="{FF2B5EF4-FFF2-40B4-BE49-F238E27FC236}">
              <a16:creationId xmlns:a16="http://schemas.microsoft.com/office/drawing/2014/main" id="{00000000-0008-0000-0E00-00002B000000}"/>
            </a:ext>
          </a:extLst>
        </xdr:cNvPr>
        <xdr:cNvPicPr>
          <a:picLocks noChangeAspect="1"/>
        </xdr:cNvPicPr>
      </xdr:nvPicPr>
      <xdr:blipFill>
        <a:blip xmlns:r="http://schemas.openxmlformats.org/officeDocument/2006/relationships" r:embed="rId1"/>
        <a:stretch>
          <a:fillRect/>
        </a:stretch>
      </xdr:blipFill>
      <xdr:spPr>
        <a:xfrm>
          <a:off x="1233933" y="2609962"/>
          <a:ext cx="1818036" cy="362101"/>
        </a:xfrm>
        <a:prstGeom prst="rect">
          <a:avLst/>
        </a:prstGeom>
        <a:ln w="12700" cap="flat">
          <a:noFill/>
          <a:miter lim="400000"/>
        </a:ln>
        <a:effectLst/>
      </xdr:spPr>
    </xdr:pic>
    <xdr:clientData/>
  </xdr:twoCellAnchor>
  <xdr:twoCellAnchor>
    <xdr:from>
      <xdr:col>2</xdr:col>
      <xdr:colOff>547687</xdr:colOff>
      <xdr:row>17</xdr:row>
      <xdr:rowOff>134512</xdr:rowOff>
    </xdr:from>
    <xdr:to>
      <xdr:col>4</xdr:col>
      <xdr:colOff>175431</xdr:colOff>
      <xdr:row>21</xdr:row>
      <xdr:rowOff>66937</xdr:rowOff>
    </xdr:to>
    <xdr:pic>
      <xdr:nvPicPr>
        <xdr:cNvPr id="44" name="image.pdf" descr="image.pdf">
          <a:extLst>
            <a:ext uri="{FF2B5EF4-FFF2-40B4-BE49-F238E27FC236}">
              <a16:creationId xmlns:a16="http://schemas.microsoft.com/office/drawing/2014/main" id="{00000000-0008-0000-0E00-00002C000000}"/>
            </a:ext>
          </a:extLst>
        </xdr:cNvPr>
        <xdr:cNvPicPr>
          <a:picLocks noChangeAspect="1"/>
        </xdr:cNvPicPr>
      </xdr:nvPicPr>
      <xdr:blipFill>
        <a:blip xmlns:r="http://schemas.openxmlformats.org/officeDocument/2006/relationships" r:embed="rId2"/>
        <a:stretch>
          <a:fillRect/>
        </a:stretch>
      </xdr:blipFill>
      <xdr:spPr>
        <a:xfrm>
          <a:off x="1792287" y="3039637"/>
          <a:ext cx="1380345" cy="580126"/>
        </a:xfrm>
        <a:prstGeom prst="rect">
          <a:avLst/>
        </a:prstGeom>
        <a:ln w="12700" cap="flat">
          <a:noFill/>
          <a:miter lim="400000"/>
        </a:ln>
        <a:effectLst/>
      </xdr:spPr>
    </xdr:pic>
    <xdr:clientData/>
  </xdr:twoCellAnchor>
  <xdr:twoCellAnchor>
    <xdr:from>
      <xdr:col>2</xdr:col>
      <xdr:colOff>591331</xdr:colOff>
      <xdr:row>21</xdr:row>
      <xdr:rowOff>19125</xdr:rowOff>
    </xdr:from>
    <xdr:to>
      <xdr:col>3</xdr:col>
      <xdr:colOff>536562</xdr:colOff>
      <xdr:row>22</xdr:row>
      <xdr:rowOff>28687</xdr:rowOff>
    </xdr:to>
    <xdr:pic>
      <xdr:nvPicPr>
        <xdr:cNvPr id="45" name="image.pdf" descr="image.pdf">
          <a:extLst>
            <a:ext uri="{FF2B5EF4-FFF2-40B4-BE49-F238E27FC236}">
              <a16:creationId xmlns:a16="http://schemas.microsoft.com/office/drawing/2014/main" id="{00000000-0008-0000-0E00-00002D000000}"/>
            </a:ext>
          </a:extLst>
        </xdr:cNvPr>
        <xdr:cNvPicPr>
          <a:picLocks noChangeAspect="1"/>
        </xdr:cNvPicPr>
      </xdr:nvPicPr>
      <xdr:blipFill>
        <a:blip xmlns:r="http://schemas.openxmlformats.org/officeDocument/2006/relationships" r:embed="rId3"/>
        <a:stretch>
          <a:fillRect/>
        </a:stretch>
      </xdr:blipFill>
      <xdr:spPr>
        <a:xfrm>
          <a:off x="1835931" y="3571950"/>
          <a:ext cx="821532" cy="171488"/>
        </a:xfrm>
        <a:prstGeom prst="rect">
          <a:avLst/>
        </a:prstGeom>
        <a:ln w="12700" cap="flat">
          <a:noFill/>
          <a:miter lim="400000"/>
        </a:ln>
        <a:effectLst/>
      </xdr:spPr>
    </xdr:pic>
    <xdr:clientData/>
  </xdr:twoCellAnchor>
  <xdr:twoCellAnchor editAs="oneCell">
    <xdr:from>
      <xdr:col>11</xdr:col>
      <xdr:colOff>114300</xdr:colOff>
      <xdr:row>1</xdr:row>
      <xdr:rowOff>66675</xdr:rowOff>
    </xdr:from>
    <xdr:to>
      <xdr:col>12</xdr:col>
      <xdr:colOff>408660</xdr:colOff>
      <xdr:row>10</xdr:row>
      <xdr:rowOff>9525</xdr:rowOff>
    </xdr:to>
    <xdr:pic>
      <xdr:nvPicPr>
        <xdr:cNvPr id="3" name="Imagen 2">
          <a:extLst>
            <a:ext uri="{FF2B5EF4-FFF2-40B4-BE49-F238E27FC236}">
              <a16:creationId xmlns:a16="http://schemas.microsoft.com/office/drawing/2014/main" id="{48496153-3089-40D4-860B-F0688AF1D9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96225" y="228600"/>
          <a:ext cx="913485" cy="1476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180975</xdr:colOff>
      <xdr:row>3</xdr:row>
      <xdr:rowOff>57150</xdr:rowOff>
    </xdr:from>
    <xdr:to>
      <xdr:col>13</xdr:col>
      <xdr:colOff>265785</xdr:colOff>
      <xdr:row>10</xdr:row>
      <xdr:rowOff>200025</xdr:rowOff>
    </xdr:to>
    <xdr:pic>
      <xdr:nvPicPr>
        <xdr:cNvPr id="3" name="Imagen 2">
          <a:extLst>
            <a:ext uri="{FF2B5EF4-FFF2-40B4-BE49-F238E27FC236}">
              <a16:creationId xmlns:a16="http://schemas.microsoft.com/office/drawing/2014/main" id="{D7F5ADB9-B544-4F17-AF8E-40BE8E7B3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571500"/>
          <a:ext cx="913485" cy="1476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38100</xdr:colOff>
      <xdr:row>2</xdr:row>
      <xdr:rowOff>57150</xdr:rowOff>
    </xdr:from>
    <xdr:to>
      <xdr:col>12</xdr:col>
      <xdr:colOff>951585</xdr:colOff>
      <xdr:row>10</xdr:row>
      <xdr:rowOff>114300</xdr:rowOff>
    </xdr:to>
    <xdr:pic>
      <xdr:nvPicPr>
        <xdr:cNvPr id="3" name="Imagen 2">
          <a:extLst>
            <a:ext uri="{FF2B5EF4-FFF2-40B4-BE49-F238E27FC236}">
              <a16:creationId xmlns:a16="http://schemas.microsoft.com/office/drawing/2014/main" id="{C3559B35-781C-4239-B244-070E6F780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8800" y="400050"/>
          <a:ext cx="913485" cy="1476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142254</xdr:colOff>
      <xdr:row>32</xdr:row>
      <xdr:rowOff>29025</xdr:rowOff>
    </xdr:from>
    <xdr:to>
      <xdr:col>8</xdr:col>
      <xdr:colOff>699740</xdr:colOff>
      <xdr:row>35</xdr:row>
      <xdr:rowOff>19435</xdr:rowOff>
    </xdr:to>
    <xdr:pic>
      <xdr:nvPicPr>
        <xdr:cNvPr id="47" name="image.pdf" descr="image.pdf">
          <a:extLst>
            <a:ext uri="{FF2B5EF4-FFF2-40B4-BE49-F238E27FC236}">
              <a16:creationId xmlns:a16="http://schemas.microsoft.com/office/drawing/2014/main" id="{00000000-0008-0000-1100-00002F000000}"/>
            </a:ext>
          </a:extLst>
        </xdr:cNvPr>
        <xdr:cNvPicPr>
          <a:picLocks noChangeAspect="1"/>
        </xdr:cNvPicPr>
      </xdr:nvPicPr>
      <xdr:blipFill>
        <a:blip xmlns:r="http://schemas.openxmlformats.org/officeDocument/2006/relationships" r:embed="rId1"/>
        <a:stretch>
          <a:fillRect/>
        </a:stretch>
      </xdr:blipFill>
      <xdr:spPr>
        <a:xfrm>
          <a:off x="5679454" y="6200590"/>
          <a:ext cx="557487" cy="571436"/>
        </a:xfrm>
        <a:prstGeom prst="rect">
          <a:avLst/>
        </a:prstGeom>
        <a:ln w="12700" cap="flat">
          <a:noFill/>
          <a:miter lim="400000"/>
        </a:ln>
        <a:effectLst/>
      </xdr:spPr>
    </xdr:pic>
    <xdr:clientData/>
  </xdr:twoCellAnchor>
  <xdr:twoCellAnchor>
    <xdr:from>
      <xdr:col>9</xdr:col>
      <xdr:colOff>129666</xdr:colOff>
      <xdr:row>32</xdr:row>
      <xdr:rowOff>29025</xdr:rowOff>
    </xdr:from>
    <xdr:to>
      <xdr:col>9</xdr:col>
      <xdr:colOff>636947</xdr:colOff>
      <xdr:row>35</xdr:row>
      <xdr:rowOff>0</xdr:rowOff>
    </xdr:to>
    <xdr:pic>
      <xdr:nvPicPr>
        <xdr:cNvPr id="48" name="image.pdf" descr="image.pdf">
          <a:extLst>
            <a:ext uri="{FF2B5EF4-FFF2-40B4-BE49-F238E27FC236}">
              <a16:creationId xmlns:a16="http://schemas.microsoft.com/office/drawing/2014/main" id="{00000000-0008-0000-1100-000030000000}"/>
            </a:ext>
          </a:extLst>
        </xdr:cNvPr>
        <xdr:cNvPicPr>
          <a:picLocks noChangeAspect="1"/>
        </xdr:cNvPicPr>
      </xdr:nvPicPr>
      <xdr:blipFill>
        <a:blip xmlns:r="http://schemas.openxmlformats.org/officeDocument/2006/relationships" r:embed="rId2"/>
        <a:stretch>
          <a:fillRect/>
        </a:stretch>
      </xdr:blipFill>
      <xdr:spPr>
        <a:xfrm>
          <a:off x="6454266" y="6200590"/>
          <a:ext cx="507282" cy="552001"/>
        </a:xfrm>
        <a:prstGeom prst="rect">
          <a:avLst/>
        </a:prstGeom>
        <a:ln w="12700" cap="flat">
          <a:noFill/>
          <a:miter lim="400000"/>
        </a:ln>
        <a:effectLst/>
      </xdr:spPr>
    </xdr:pic>
    <xdr:clientData/>
  </xdr:twoCellAnchor>
  <xdr:twoCellAnchor>
    <xdr:from>
      <xdr:col>10</xdr:col>
      <xdr:colOff>65744</xdr:colOff>
      <xdr:row>32</xdr:row>
      <xdr:rowOff>95850</xdr:rowOff>
    </xdr:from>
    <xdr:to>
      <xdr:col>10</xdr:col>
      <xdr:colOff>570495</xdr:colOff>
      <xdr:row>34</xdr:row>
      <xdr:rowOff>86700</xdr:rowOff>
    </xdr:to>
    <xdr:pic>
      <xdr:nvPicPr>
        <xdr:cNvPr id="49" name="image.pdf" descr="image.pdf">
          <a:extLst>
            <a:ext uri="{FF2B5EF4-FFF2-40B4-BE49-F238E27FC236}">
              <a16:creationId xmlns:a16="http://schemas.microsoft.com/office/drawing/2014/main" id="{00000000-0008-0000-1100-000031000000}"/>
            </a:ext>
          </a:extLst>
        </xdr:cNvPr>
        <xdr:cNvPicPr>
          <a:picLocks noChangeAspect="1"/>
        </xdr:cNvPicPr>
      </xdr:nvPicPr>
      <xdr:blipFill>
        <a:blip xmlns:r="http://schemas.openxmlformats.org/officeDocument/2006/relationships" r:embed="rId3"/>
        <a:stretch>
          <a:fillRect/>
        </a:stretch>
      </xdr:blipFill>
      <xdr:spPr>
        <a:xfrm>
          <a:off x="7038044" y="6267415"/>
          <a:ext cx="504752" cy="409951"/>
        </a:xfrm>
        <a:prstGeom prst="rect">
          <a:avLst/>
        </a:prstGeom>
        <a:ln w="12700" cap="flat">
          <a:noFill/>
          <a:miter lim="400000"/>
        </a:ln>
        <a:effectLst/>
      </xdr:spPr>
    </xdr:pic>
    <xdr:clientData/>
  </xdr:twoCellAnchor>
  <xdr:twoCellAnchor>
    <xdr:from>
      <xdr:col>11</xdr:col>
      <xdr:colOff>130832</xdr:colOff>
      <xdr:row>32</xdr:row>
      <xdr:rowOff>95850</xdr:rowOff>
    </xdr:from>
    <xdr:to>
      <xdr:col>11</xdr:col>
      <xdr:colOff>597817</xdr:colOff>
      <xdr:row>34</xdr:row>
      <xdr:rowOff>86700</xdr:rowOff>
    </xdr:to>
    <xdr:pic>
      <xdr:nvPicPr>
        <xdr:cNvPr id="50" name="image.pdf" descr="image.pdf">
          <a:extLst>
            <a:ext uri="{FF2B5EF4-FFF2-40B4-BE49-F238E27FC236}">
              <a16:creationId xmlns:a16="http://schemas.microsoft.com/office/drawing/2014/main" id="{00000000-0008-0000-1100-000032000000}"/>
            </a:ext>
          </a:extLst>
        </xdr:cNvPr>
        <xdr:cNvPicPr>
          <a:picLocks noChangeAspect="1"/>
        </xdr:cNvPicPr>
      </xdr:nvPicPr>
      <xdr:blipFill>
        <a:blip xmlns:r="http://schemas.openxmlformats.org/officeDocument/2006/relationships" r:embed="rId4"/>
        <a:stretch>
          <a:fillRect/>
        </a:stretch>
      </xdr:blipFill>
      <xdr:spPr>
        <a:xfrm>
          <a:off x="7827032" y="6267415"/>
          <a:ext cx="466986" cy="409951"/>
        </a:xfrm>
        <a:prstGeom prst="rect">
          <a:avLst/>
        </a:prstGeom>
        <a:ln w="12700" cap="flat">
          <a:noFill/>
          <a:miter lim="400000"/>
        </a:ln>
        <a:effectLst/>
      </xdr:spPr>
    </xdr:pic>
    <xdr:clientData/>
  </xdr:twoCellAnchor>
  <xdr:twoCellAnchor editAs="oneCell">
    <xdr:from>
      <xdr:col>12</xdr:col>
      <xdr:colOff>600075</xdr:colOff>
      <xdr:row>3</xdr:row>
      <xdr:rowOff>38100</xdr:rowOff>
    </xdr:from>
    <xdr:to>
      <xdr:col>13</xdr:col>
      <xdr:colOff>18135</xdr:colOff>
      <xdr:row>11</xdr:row>
      <xdr:rowOff>142875</xdr:rowOff>
    </xdr:to>
    <xdr:pic>
      <xdr:nvPicPr>
        <xdr:cNvPr id="3" name="Imagen 2">
          <a:extLst>
            <a:ext uri="{FF2B5EF4-FFF2-40B4-BE49-F238E27FC236}">
              <a16:creationId xmlns:a16="http://schemas.microsoft.com/office/drawing/2014/main" id="{FCA80BD9-DE15-4639-877F-32DDC3E49FE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72450" y="523875"/>
          <a:ext cx="913485" cy="1476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409575</xdr:colOff>
      <xdr:row>4</xdr:row>
      <xdr:rowOff>9525</xdr:rowOff>
    </xdr:from>
    <xdr:to>
      <xdr:col>12</xdr:col>
      <xdr:colOff>427710</xdr:colOff>
      <xdr:row>12</xdr:row>
      <xdr:rowOff>104775</xdr:rowOff>
    </xdr:to>
    <xdr:pic>
      <xdr:nvPicPr>
        <xdr:cNvPr id="3" name="Imagen 2">
          <a:extLst>
            <a:ext uri="{FF2B5EF4-FFF2-40B4-BE49-F238E27FC236}">
              <a16:creationId xmlns:a16="http://schemas.microsoft.com/office/drawing/2014/main" id="{8456F5DD-0059-4986-9DC0-BE4347F7C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82375" y="723900"/>
          <a:ext cx="913485" cy="14763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219075</xdr:colOff>
      <xdr:row>3</xdr:row>
      <xdr:rowOff>142875</xdr:rowOff>
    </xdr:from>
    <xdr:to>
      <xdr:col>17</xdr:col>
      <xdr:colOff>103860</xdr:colOff>
      <xdr:row>12</xdr:row>
      <xdr:rowOff>57150</xdr:rowOff>
    </xdr:to>
    <xdr:pic>
      <xdr:nvPicPr>
        <xdr:cNvPr id="3" name="Imagen 2">
          <a:extLst>
            <a:ext uri="{FF2B5EF4-FFF2-40B4-BE49-F238E27FC236}">
              <a16:creationId xmlns:a16="http://schemas.microsoft.com/office/drawing/2014/main" id="{4D9822B3-3FB6-41DC-97AE-46C3DE0413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87300" y="657225"/>
          <a:ext cx="913485" cy="147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15</xdr:col>
      <xdr:colOff>473551</xdr:colOff>
      <xdr:row>14</xdr:row>
      <xdr:rowOff>58012</xdr:rowOff>
    </xdr:to>
    <xdr:pic>
      <xdr:nvPicPr>
        <xdr:cNvPr id="3" name="Imagen 2">
          <a:extLst>
            <a:ext uri="{FF2B5EF4-FFF2-40B4-BE49-F238E27FC236}">
              <a16:creationId xmlns:a16="http://schemas.microsoft.com/office/drawing/2014/main" id="{1A853FF7-8E24-40E9-92AE-9F05B48A4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76140" y="334211"/>
          <a:ext cx="1275657" cy="205213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561975</xdr:colOff>
      <xdr:row>3</xdr:row>
      <xdr:rowOff>0</xdr:rowOff>
    </xdr:from>
    <xdr:to>
      <xdr:col>12</xdr:col>
      <xdr:colOff>894435</xdr:colOff>
      <xdr:row>11</xdr:row>
      <xdr:rowOff>76200</xdr:rowOff>
    </xdr:to>
    <xdr:pic>
      <xdr:nvPicPr>
        <xdr:cNvPr id="3" name="Imagen 2">
          <a:extLst>
            <a:ext uri="{FF2B5EF4-FFF2-40B4-BE49-F238E27FC236}">
              <a16:creationId xmlns:a16="http://schemas.microsoft.com/office/drawing/2014/main" id="{650ECE54-0C7E-4097-B2D3-8F11CA46A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0175" y="514350"/>
          <a:ext cx="913485" cy="14763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542925</xdr:colOff>
      <xdr:row>2</xdr:row>
      <xdr:rowOff>104775</xdr:rowOff>
    </xdr:from>
    <xdr:to>
      <xdr:col>11</xdr:col>
      <xdr:colOff>875385</xdr:colOff>
      <xdr:row>10</xdr:row>
      <xdr:rowOff>180975</xdr:rowOff>
    </xdr:to>
    <xdr:pic>
      <xdr:nvPicPr>
        <xdr:cNvPr id="3" name="Imagen 2">
          <a:extLst>
            <a:ext uri="{FF2B5EF4-FFF2-40B4-BE49-F238E27FC236}">
              <a16:creationId xmlns:a16="http://schemas.microsoft.com/office/drawing/2014/main" id="{3A2F869C-7A5E-451F-901A-C4BFC734B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0" y="447675"/>
          <a:ext cx="913485" cy="1476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638175</xdr:colOff>
      <xdr:row>1</xdr:row>
      <xdr:rowOff>57150</xdr:rowOff>
    </xdr:from>
    <xdr:to>
      <xdr:col>16</xdr:col>
      <xdr:colOff>180060</xdr:colOff>
      <xdr:row>9</xdr:row>
      <xdr:rowOff>104775</xdr:rowOff>
    </xdr:to>
    <xdr:pic>
      <xdr:nvPicPr>
        <xdr:cNvPr id="5" name="Imagen 4">
          <a:extLst>
            <a:ext uri="{FF2B5EF4-FFF2-40B4-BE49-F238E27FC236}">
              <a16:creationId xmlns:a16="http://schemas.microsoft.com/office/drawing/2014/main" id="{E5FBD1AB-D4D4-4FF4-AD4E-F7C32EB24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6850" y="228600"/>
          <a:ext cx="913485" cy="1476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19051</xdr:colOff>
      <xdr:row>0</xdr:row>
      <xdr:rowOff>152401</xdr:rowOff>
    </xdr:from>
    <xdr:to>
      <xdr:col>10</xdr:col>
      <xdr:colOff>316212</xdr:colOff>
      <xdr:row>9</xdr:row>
      <xdr:rowOff>28576</xdr:rowOff>
    </xdr:to>
    <xdr:pic>
      <xdr:nvPicPr>
        <xdr:cNvPr id="3" name="Imagen 2">
          <a:extLst>
            <a:ext uri="{FF2B5EF4-FFF2-40B4-BE49-F238E27FC236}">
              <a16:creationId xmlns:a16="http://schemas.microsoft.com/office/drawing/2014/main" id="{62B65642-2785-416B-961F-18A58EE0D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2826" y="152401"/>
          <a:ext cx="916286" cy="1466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907676</xdr:colOff>
      <xdr:row>1</xdr:row>
      <xdr:rowOff>156882</xdr:rowOff>
    </xdr:from>
    <xdr:to>
      <xdr:col>16</xdr:col>
      <xdr:colOff>622132</xdr:colOff>
      <xdr:row>10</xdr:row>
      <xdr:rowOff>64433</xdr:rowOff>
    </xdr:to>
    <xdr:pic>
      <xdr:nvPicPr>
        <xdr:cNvPr id="4" name="Imagen 3">
          <a:extLst>
            <a:ext uri="{FF2B5EF4-FFF2-40B4-BE49-F238E27FC236}">
              <a16:creationId xmlns:a16="http://schemas.microsoft.com/office/drawing/2014/main" id="{F2F596C7-A3AA-4065-948A-80AF0FDC2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0" y="324970"/>
          <a:ext cx="913485" cy="1476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21679</xdr:colOff>
      <xdr:row>15</xdr:row>
      <xdr:rowOff>28687</xdr:rowOff>
    </xdr:from>
    <xdr:to>
      <xdr:col>3</xdr:col>
      <xdr:colOff>563562</xdr:colOff>
      <xdr:row>17</xdr:row>
      <xdr:rowOff>144074</xdr:rowOff>
    </xdr:to>
    <xdr:pic>
      <xdr:nvPicPr>
        <xdr:cNvPr id="2" name="image.pdf" descr="image.pdf">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164679" y="2609962"/>
          <a:ext cx="1126084" cy="439238"/>
        </a:xfrm>
        <a:prstGeom prst="rect">
          <a:avLst/>
        </a:prstGeom>
        <a:ln w="12700" cap="flat">
          <a:noFill/>
          <a:miter lim="400000"/>
        </a:ln>
        <a:effectLst/>
      </xdr:spPr>
    </xdr:pic>
    <xdr:clientData/>
  </xdr:twoCellAnchor>
  <xdr:twoCellAnchor>
    <xdr:from>
      <xdr:col>4</xdr:col>
      <xdr:colOff>367977</xdr:colOff>
      <xdr:row>15</xdr:row>
      <xdr:rowOff>19124</xdr:rowOff>
    </xdr:from>
    <xdr:to>
      <xdr:col>6</xdr:col>
      <xdr:colOff>272851</xdr:colOff>
      <xdr:row>17</xdr:row>
      <xdr:rowOff>124949</xdr:rowOff>
    </xdr:to>
    <xdr:pic>
      <xdr:nvPicPr>
        <xdr:cNvPr id="3" name="image.pdf" descr="image.pd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907977" y="2600399"/>
          <a:ext cx="1784475" cy="429676"/>
        </a:xfrm>
        <a:prstGeom prst="rect">
          <a:avLst/>
        </a:prstGeom>
        <a:ln w="12700" cap="flat">
          <a:noFill/>
          <a:miter lim="400000"/>
        </a:ln>
        <a:effectLst/>
      </xdr:spPr>
    </xdr:pic>
    <xdr:clientData/>
  </xdr:twoCellAnchor>
  <xdr:twoCellAnchor>
    <xdr:from>
      <xdr:col>2</xdr:col>
      <xdr:colOff>108396</xdr:colOff>
      <xdr:row>21</xdr:row>
      <xdr:rowOff>94394</xdr:rowOff>
    </xdr:from>
    <xdr:to>
      <xdr:col>4</xdr:col>
      <xdr:colOff>65037</xdr:colOff>
      <xdr:row>27</xdr:row>
      <xdr:rowOff>55507</xdr:rowOff>
    </xdr:to>
    <xdr:pic>
      <xdr:nvPicPr>
        <xdr:cNvPr id="4" name="image.pdf" descr="image.pdf">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51396" y="3658649"/>
          <a:ext cx="1353642" cy="932664"/>
        </a:xfrm>
        <a:prstGeom prst="rect">
          <a:avLst/>
        </a:prstGeom>
        <a:ln w="12700" cap="flat">
          <a:noFill/>
          <a:miter lim="400000"/>
        </a:ln>
        <a:effectLst/>
      </xdr:spPr>
    </xdr:pic>
    <xdr:clientData/>
  </xdr:twoCellAnchor>
  <xdr:twoCellAnchor>
    <xdr:from>
      <xdr:col>2</xdr:col>
      <xdr:colOff>10839</xdr:colOff>
      <xdr:row>32</xdr:row>
      <xdr:rowOff>121214</xdr:rowOff>
    </xdr:from>
    <xdr:to>
      <xdr:col>3</xdr:col>
      <xdr:colOff>596106</xdr:colOff>
      <xdr:row>35</xdr:row>
      <xdr:rowOff>92527</xdr:rowOff>
    </xdr:to>
    <xdr:pic>
      <xdr:nvPicPr>
        <xdr:cNvPr id="5" name="image.pdf" descr="image.pdf">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1153839" y="5478074"/>
          <a:ext cx="1169468" cy="457089"/>
        </a:xfrm>
        <a:prstGeom prst="rect">
          <a:avLst/>
        </a:prstGeom>
        <a:ln w="12700" cap="flat">
          <a:noFill/>
          <a:miter lim="400000"/>
        </a:ln>
        <a:effectLst/>
      </xdr:spPr>
    </xdr:pic>
    <xdr:clientData/>
  </xdr:twoCellAnchor>
  <xdr:twoCellAnchor>
    <xdr:from>
      <xdr:col>4</xdr:col>
      <xdr:colOff>410765</xdr:colOff>
      <xdr:row>32</xdr:row>
      <xdr:rowOff>158190</xdr:rowOff>
    </xdr:from>
    <xdr:to>
      <xdr:col>6</xdr:col>
      <xdr:colOff>327421</xdr:colOff>
      <xdr:row>35</xdr:row>
      <xdr:rowOff>130777</xdr:rowOff>
    </xdr:to>
    <xdr:pic>
      <xdr:nvPicPr>
        <xdr:cNvPr id="6" name="image.pdf" descr="image.pdf">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a:stretch>
          <a:fillRect/>
        </a:stretch>
      </xdr:blipFill>
      <xdr:spPr>
        <a:xfrm>
          <a:off x="2950765" y="5515050"/>
          <a:ext cx="1796257" cy="458363"/>
        </a:xfrm>
        <a:prstGeom prst="rect">
          <a:avLst/>
        </a:prstGeom>
        <a:ln w="12700" cap="flat">
          <a:noFill/>
          <a:miter lim="400000"/>
        </a:ln>
        <a:effectLst/>
      </xdr:spPr>
    </xdr:pic>
    <xdr:clientData/>
  </xdr:twoCellAnchor>
  <xdr:twoCellAnchor>
    <xdr:from>
      <xdr:col>2</xdr:col>
      <xdr:colOff>21679</xdr:colOff>
      <xdr:row>36</xdr:row>
      <xdr:rowOff>148627</xdr:rowOff>
    </xdr:from>
    <xdr:to>
      <xdr:col>5</xdr:col>
      <xdr:colOff>65645</xdr:colOff>
      <xdr:row>42</xdr:row>
      <xdr:rowOff>111652</xdr:rowOff>
    </xdr:to>
    <xdr:pic>
      <xdr:nvPicPr>
        <xdr:cNvPr id="7" name="image.pdf" descr="image.pdf">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a:stretch>
          <a:fillRect/>
        </a:stretch>
      </xdr:blipFill>
      <xdr:spPr>
        <a:xfrm>
          <a:off x="1164679" y="6153187"/>
          <a:ext cx="2317267" cy="934576"/>
        </a:xfrm>
        <a:prstGeom prst="rect">
          <a:avLst/>
        </a:prstGeom>
        <a:ln w="12700" cap="flat">
          <a:noFill/>
          <a:miter lim="400000"/>
        </a:ln>
        <a:effectLst/>
      </xdr:spPr>
    </xdr:pic>
    <xdr:clientData/>
  </xdr:twoCellAnchor>
  <xdr:twoCellAnchor editAs="oneCell">
    <xdr:from>
      <xdr:col>11</xdr:col>
      <xdr:colOff>266700</xdr:colOff>
      <xdr:row>1</xdr:row>
      <xdr:rowOff>152400</xdr:rowOff>
    </xdr:from>
    <xdr:to>
      <xdr:col>12</xdr:col>
      <xdr:colOff>561060</xdr:colOff>
      <xdr:row>10</xdr:row>
      <xdr:rowOff>95250</xdr:rowOff>
    </xdr:to>
    <xdr:pic>
      <xdr:nvPicPr>
        <xdr:cNvPr id="9" name="Imagen 8">
          <a:extLst>
            <a:ext uri="{FF2B5EF4-FFF2-40B4-BE49-F238E27FC236}">
              <a16:creationId xmlns:a16="http://schemas.microsoft.com/office/drawing/2014/main" id="{ED9FC694-C195-4F0F-AA70-CC93FBFF09E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15250" y="314325"/>
          <a:ext cx="913485" cy="1476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32742</xdr:colOff>
      <xdr:row>14</xdr:row>
      <xdr:rowOff>144074</xdr:rowOff>
    </xdr:from>
    <xdr:to>
      <xdr:col>3</xdr:col>
      <xdr:colOff>676671</xdr:colOff>
      <xdr:row>20</xdr:row>
      <xdr:rowOff>153637</xdr:rowOff>
    </xdr:to>
    <xdr:pic>
      <xdr:nvPicPr>
        <xdr:cNvPr id="9" name="image.pdf" descr="image.pdf">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stretch>
          <a:fillRect/>
        </a:stretch>
      </xdr:blipFill>
      <xdr:spPr>
        <a:xfrm>
          <a:off x="1239242" y="2606604"/>
          <a:ext cx="1342430" cy="981114"/>
        </a:xfrm>
        <a:prstGeom prst="rect">
          <a:avLst/>
        </a:prstGeom>
        <a:ln w="12700" cap="flat">
          <a:noFill/>
          <a:miter lim="400000"/>
        </a:ln>
        <a:effectLst/>
      </xdr:spPr>
    </xdr:pic>
    <xdr:clientData/>
  </xdr:twoCellAnchor>
  <xdr:twoCellAnchor>
    <xdr:from>
      <xdr:col>2</xdr:col>
      <xdr:colOff>10914</xdr:colOff>
      <xdr:row>24</xdr:row>
      <xdr:rowOff>19125</xdr:rowOff>
    </xdr:from>
    <xdr:to>
      <xdr:col>4</xdr:col>
      <xdr:colOff>687585</xdr:colOff>
      <xdr:row>25</xdr:row>
      <xdr:rowOff>76499</xdr:rowOff>
    </xdr:to>
    <xdr:pic>
      <xdr:nvPicPr>
        <xdr:cNvPr id="10" name="image.pdf" descr="image.pdf">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a:stretch>
          <a:fillRect/>
        </a:stretch>
      </xdr:blipFill>
      <xdr:spPr>
        <a:xfrm>
          <a:off x="1217414" y="4100905"/>
          <a:ext cx="2073672" cy="219300"/>
        </a:xfrm>
        <a:prstGeom prst="rect">
          <a:avLst/>
        </a:prstGeom>
        <a:ln w="12700" cap="flat">
          <a:noFill/>
          <a:miter lim="400000"/>
        </a:ln>
        <a:effectLst/>
      </xdr:spPr>
    </xdr:pic>
    <xdr:clientData/>
  </xdr:twoCellAnchor>
  <xdr:twoCellAnchor>
    <xdr:from>
      <xdr:col>2</xdr:col>
      <xdr:colOff>87312</xdr:colOff>
      <xdr:row>28</xdr:row>
      <xdr:rowOff>132644</xdr:rowOff>
    </xdr:from>
    <xdr:to>
      <xdr:col>4</xdr:col>
      <xdr:colOff>589359</xdr:colOff>
      <xdr:row>31</xdr:row>
      <xdr:rowOff>132644</xdr:rowOff>
    </xdr:to>
    <xdr:pic>
      <xdr:nvPicPr>
        <xdr:cNvPr id="11" name="image.pdf" descr="image.pdf">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a:stretch>
          <a:fillRect/>
        </a:stretch>
      </xdr:blipFill>
      <xdr:spPr>
        <a:xfrm>
          <a:off x="1293812" y="4911654"/>
          <a:ext cx="1899048" cy="485776"/>
        </a:xfrm>
        <a:prstGeom prst="rect">
          <a:avLst/>
        </a:prstGeom>
        <a:ln w="12700" cap="flat">
          <a:noFill/>
          <a:miter lim="400000"/>
        </a:ln>
        <a:effectLst/>
      </xdr:spPr>
    </xdr:pic>
    <xdr:clientData/>
  </xdr:twoCellAnchor>
  <xdr:twoCellAnchor>
    <xdr:from>
      <xdr:col>2</xdr:col>
      <xdr:colOff>0</xdr:colOff>
      <xdr:row>32</xdr:row>
      <xdr:rowOff>150494</xdr:rowOff>
    </xdr:from>
    <xdr:to>
      <xdr:col>4</xdr:col>
      <xdr:colOff>502046</xdr:colOff>
      <xdr:row>35</xdr:row>
      <xdr:rowOff>160057</xdr:rowOff>
    </xdr:to>
    <xdr:pic>
      <xdr:nvPicPr>
        <xdr:cNvPr id="12" name="image.pdf" descr="image.pdf">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stretch>
          <a:fillRect/>
        </a:stretch>
      </xdr:blipFill>
      <xdr:spPr>
        <a:xfrm>
          <a:off x="1206500" y="5577204"/>
          <a:ext cx="1899047" cy="495339"/>
        </a:xfrm>
        <a:prstGeom prst="rect">
          <a:avLst/>
        </a:prstGeom>
        <a:ln w="12700" cap="flat">
          <a:noFill/>
          <a:miter lim="400000"/>
        </a:ln>
        <a:effectLst/>
      </xdr:spPr>
    </xdr:pic>
    <xdr:clientData/>
  </xdr:twoCellAnchor>
  <xdr:twoCellAnchor>
    <xdr:from>
      <xdr:col>2</xdr:col>
      <xdr:colOff>0</xdr:colOff>
      <xdr:row>38</xdr:row>
      <xdr:rowOff>150495</xdr:rowOff>
    </xdr:from>
    <xdr:to>
      <xdr:col>5</xdr:col>
      <xdr:colOff>87312</xdr:colOff>
      <xdr:row>41</xdr:row>
      <xdr:rowOff>160057</xdr:rowOff>
    </xdr:to>
    <xdr:pic>
      <xdr:nvPicPr>
        <xdr:cNvPr id="13" name="image.pdf" descr="image.pdf">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stretch>
          <a:fillRect/>
        </a:stretch>
      </xdr:blipFill>
      <xdr:spPr>
        <a:xfrm>
          <a:off x="1206500" y="6548755"/>
          <a:ext cx="2182813" cy="495338"/>
        </a:xfrm>
        <a:prstGeom prst="rect">
          <a:avLst/>
        </a:prstGeom>
        <a:ln w="12700" cap="flat">
          <a:noFill/>
          <a:miter lim="400000"/>
        </a:ln>
        <a:effectLst/>
      </xdr:spPr>
    </xdr:pic>
    <xdr:clientData/>
  </xdr:twoCellAnchor>
  <xdr:twoCellAnchor>
    <xdr:from>
      <xdr:col>2</xdr:col>
      <xdr:colOff>0</xdr:colOff>
      <xdr:row>50</xdr:row>
      <xdr:rowOff>139065</xdr:rowOff>
    </xdr:from>
    <xdr:to>
      <xdr:col>3</xdr:col>
      <xdr:colOff>633015</xdr:colOff>
      <xdr:row>53</xdr:row>
      <xdr:rowOff>148627</xdr:rowOff>
    </xdr:to>
    <xdr:pic>
      <xdr:nvPicPr>
        <xdr:cNvPr id="14" name="image.pdf" descr="image.pdf">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6"/>
        <a:stretch>
          <a:fillRect/>
        </a:stretch>
      </xdr:blipFill>
      <xdr:spPr>
        <a:xfrm>
          <a:off x="1206500" y="8491855"/>
          <a:ext cx="1331516" cy="495338"/>
        </a:xfrm>
        <a:prstGeom prst="rect">
          <a:avLst/>
        </a:prstGeom>
        <a:ln w="12700" cap="flat">
          <a:noFill/>
          <a:miter lim="400000"/>
        </a:ln>
        <a:effectLst/>
      </xdr:spPr>
    </xdr:pic>
    <xdr:clientData/>
  </xdr:twoCellAnchor>
  <xdr:twoCellAnchor>
    <xdr:from>
      <xdr:col>2</xdr:col>
      <xdr:colOff>0</xdr:colOff>
      <xdr:row>54</xdr:row>
      <xdr:rowOff>139065</xdr:rowOff>
    </xdr:from>
    <xdr:to>
      <xdr:col>3</xdr:col>
      <xdr:colOff>633015</xdr:colOff>
      <xdr:row>57</xdr:row>
      <xdr:rowOff>148627</xdr:rowOff>
    </xdr:to>
    <xdr:pic>
      <xdr:nvPicPr>
        <xdr:cNvPr id="15" name="image.pdf" descr="image.pdf">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7"/>
        <a:stretch>
          <a:fillRect/>
        </a:stretch>
      </xdr:blipFill>
      <xdr:spPr>
        <a:xfrm>
          <a:off x="1206500" y="9139555"/>
          <a:ext cx="1331516" cy="495338"/>
        </a:xfrm>
        <a:prstGeom prst="rect">
          <a:avLst/>
        </a:prstGeom>
        <a:ln w="12700" cap="flat">
          <a:noFill/>
          <a:miter lim="400000"/>
        </a:ln>
        <a:effectLst/>
      </xdr:spPr>
    </xdr:pic>
    <xdr:clientData/>
  </xdr:twoCellAnchor>
  <xdr:twoCellAnchor>
    <xdr:from>
      <xdr:col>2</xdr:col>
      <xdr:colOff>65484</xdr:colOff>
      <xdr:row>60</xdr:row>
      <xdr:rowOff>23085</xdr:rowOff>
    </xdr:from>
    <xdr:to>
      <xdr:col>3</xdr:col>
      <xdr:colOff>480218</xdr:colOff>
      <xdr:row>63</xdr:row>
      <xdr:rowOff>13522</xdr:rowOff>
    </xdr:to>
    <xdr:pic>
      <xdr:nvPicPr>
        <xdr:cNvPr id="16" name="image.pdf" descr="image.pdf">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8"/>
        <a:stretch>
          <a:fillRect/>
        </a:stretch>
      </xdr:blipFill>
      <xdr:spPr>
        <a:xfrm>
          <a:off x="1271984" y="10006555"/>
          <a:ext cx="1113235" cy="476213"/>
        </a:xfrm>
        <a:prstGeom prst="rect">
          <a:avLst/>
        </a:prstGeom>
        <a:ln w="12700" cap="flat">
          <a:noFill/>
          <a:miter lim="400000"/>
        </a:ln>
        <a:effectLst/>
      </xdr:spPr>
    </xdr:pic>
    <xdr:clientData/>
  </xdr:twoCellAnchor>
  <xdr:twoCellAnchor>
    <xdr:from>
      <xdr:col>2</xdr:col>
      <xdr:colOff>0</xdr:colOff>
      <xdr:row>63</xdr:row>
      <xdr:rowOff>127635</xdr:rowOff>
    </xdr:from>
    <xdr:to>
      <xdr:col>3</xdr:col>
      <xdr:colOff>414734</xdr:colOff>
      <xdr:row>66</xdr:row>
      <xdr:rowOff>119347</xdr:rowOff>
    </xdr:to>
    <xdr:pic>
      <xdr:nvPicPr>
        <xdr:cNvPr id="17" name="image.pdf" descr="image.pdf">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9"/>
        <a:stretch>
          <a:fillRect/>
        </a:stretch>
      </xdr:blipFill>
      <xdr:spPr>
        <a:xfrm>
          <a:off x="1206500" y="10596880"/>
          <a:ext cx="1113235" cy="477488"/>
        </a:xfrm>
        <a:prstGeom prst="rect">
          <a:avLst/>
        </a:prstGeom>
        <a:ln w="12700" cap="flat">
          <a:noFill/>
          <a:miter lim="400000"/>
        </a:ln>
        <a:effectLst/>
      </xdr:spPr>
    </xdr:pic>
    <xdr:clientData/>
  </xdr:twoCellAnchor>
  <xdr:twoCellAnchor>
    <xdr:from>
      <xdr:col>2</xdr:col>
      <xdr:colOff>0</xdr:colOff>
      <xdr:row>69</xdr:row>
      <xdr:rowOff>127635</xdr:rowOff>
    </xdr:from>
    <xdr:to>
      <xdr:col>6</xdr:col>
      <xdr:colOff>676671</xdr:colOff>
      <xdr:row>72</xdr:row>
      <xdr:rowOff>137197</xdr:rowOff>
    </xdr:to>
    <xdr:pic>
      <xdr:nvPicPr>
        <xdr:cNvPr id="18" name="image.pdf" descr="image.pdf">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0"/>
        <a:stretch>
          <a:fillRect/>
        </a:stretch>
      </xdr:blipFill>
      <xdr:spPr>
        <a:xfrm>
          <a:off x="1206500" y="11604625"/>
          <a:ext cx="3470672" cy="495338"/>
        </a:xfrm>
        <a:prstGeom prst="rect">
          <a:avLst/>
        </a:prstGeom>
        <a:ln w="12700" cap="flat">
          <a:noFill/>
          <a:miter lim="400000"/>
        </a:ln>
        <a:effectLst/>
      </xdr:spPr>
    </xdr:pic>
    <xdr:clientData/>
  </xdr:twoCellAnchor>
  <xdr:twoCellAnchor>
    <xdr:from>
      <xdr:col>3</xdr:col>
      <xdr:colOff>32742</xdr:colOff>
      <xdr:row>42</xdr:row>
      <xdr:rowOff>75270</xdr:rowOff>
    </xdr:from>
    <xdr:to>
      <xdr:col>3</xdr:col>
      <xdr:colOff>676671</xdr:colOff>
      <xdr:row>45</xdr:row>
      <xdr:rowOff>75270</xdr:rowOff>
    </xdr:to>
    <xdr:pic>
      <xdr:nvPicPr>
        <xdr:cNvPr id="19" name="image.pdf" descr="image.pdf">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1"/>
        <a:stretch>
          <a:fillRect/>
        </a:stretch>
      </xdr:blipFill>
      <xdr:spPr>
        <a:xfrm>
          <a:off x="1937742" y="7121230"/>
          <a:ext cx="643930" cy="485776"/>
        </a:xfrm>
        <a:prstGeom prst="rect">
          <a:avLst/>
        </a:prstGeom>
        <a:ln w="12700" cap="flat">
          <a:noFill/>
          <a:miter lim="400000"/>
        </a:ln>
        <a:effectLst/>
      </xdr:spPr>
    </xdr:pic>
    <xdr:clientData/>
  </xdr:twoCellAnchor>
  <xdr:twoCellAnchor editAs="oneCell">
    <xdr:from>
      <xdr:col>11</xdr:col>
      <xdr:colOff>19050</xdr:colOff>
      <xdr:row>1</xdr:row>
      <xdr:rowOff>142875</xdr:rowOff>
    </xdr:from>
    <xdr:to>
      <xdr:col>12</xdr:col>
      <xdr:colOff>313410</xdr:colOff>
      <xdr:row>10</xdr:row>
      <xdr:rowOff>85725</xdr:rowOff>
    </xdr:to>
    <xdr:pic>
      <xdr:nvPicPr>
        <xdr:cNvPr id="3" name="Imagen 2">
          <a:extLst>
            <a:ext uri="{FF2B5EF4-FFF2-40B4-BE49-F238E27FC236}">
              <a16:creationId xmlns:a16="http://schemas.microsoft.com/office/drawing/2014/main" id="{C3E5F4E4-21FF-4C07-AFB2-0DE41418344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096125" y="304800"/>
          <a:ext cx="913485" cy="1476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303686</xdr:colOff>
      <xdr:row>20</xdr:row>
      <xdr:rowOff>25536</xdr:rowOff>
    </xdr:from>
    <xdr:to>
      <xdr:col>6</xdr:col>
      <xdr:colOff>771841</xdr:colOff>
      <xdr:row>22</xdr:row>
      <xdr:rowOff>149879</xdr:rowOff>
    </xdr:to>
    <mc:AlternateContent xmlns:mc="http://schemas.openxmlformats.org/markup-compatibility/2006" xmlns:a14="http://schemas.microsoft.com/office/drawing/2010/main">
      <mc:Choice Requires="a14">
        <xdr:sp macro="" textlink="">
          <xdr:nvSpPr>
            <xdr:cNvPr id="21" name="1 CuadroTexto">
              <a:extLst>
                <a:ext uri="{FF2B5EF4-FFF2-40B4-BE49-F238E27FC236}">
                  <a16:creationId xmlns:a16="http://schemas.microsoft.com/office/drawing/2014/main" id="{00000000-0008-0000-0800-000015000000}"/>
                </a:ext>
              </a:extLst>
            </xdr:cNvPr>
            <xdr:cNvSpPr txBox="1"/>
          </xdr:nvSpPr>
          <xdr:spPr>
            <a:xfrm>
              <a:off x="1002186" y="3435486"/>
              <a:ext cx="4138455" cy="448194"/>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14:m>
                <m:oMath xmlns:m="http://schemas.openxmlformats.org/officeDocument/2006/math">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𝐼𝑃𝐿</m:t>
                      </m:r>
                    </m:e>
                    <m:sub>
                      <m:f>
                        <m:fPr>
                          <m:type m:val="lin"/>
                          <m:ctrlPr>
                            <a:rPr lang="ar-AE" sz="1000" i="1">
                              <a:solidFill>
                                <a:srgbClr val="000000"/>
                              </a:solidFill>
                              <a:latin typeface="Cambria Math" panose="02040503050406030204" pitchFamily="18" charset="0"/>
                            </a:rPr>
                          </m:ctrlPr>
                        </m:fPr>
                        <m:num>
                          <m:r>
                            <a:rPr lang="ar-AE" sz="1000" b="0" i="1">
                              <a:solidFill>
                                <a:srgbClr val="000000"/>
                              </a:solidFill>
                              <a:latin typeface="Cambria Math" panose="02040503050406030204" pitchFamily="18" charset="0"/>
                            </a:rPr>
                            <m:t>2</m:t>
                          </m:r>
                          <m:r>
                            <a:rPr lang="es-ES" sz="1000" b="0" i="1">
                              <a:solidFill>
                                <a:srgbClr val="000000"/>
                              </a:solidFill>
                              <a:latin typeface="Cambria Math" panose="02040503050406030204" pitchFamily="18" charset="0"/>
                            </a:rPr>
                            <m:t>1</m:t>
                          </m:r>
                        </m:num>
                        <m:den>
                          <m:r>
                            <a:rPr lang="es-ES" sz="1000" b="0" i="1">
                              <a:solidFill>
                                <a:srgbClr val="000000"/>
                              </a:solidFill>
                              <a:latin typeface="Cambria Math" panose="02040503050406030204" pitchFamily="18" charset="0"/>
                            </a:rPr>
                            <m:t>20</m:t>
                          </m:r>
                        </m:den>
                      </m:f>
                    </m:sub>
                  </m:sSub>
                </m:oMath>
              </a14:m>
              <a:r>
                <a:rPr lang="ar-AE" sz="1000" b="0" i="0" u="none" strike="noStrike" cap="none" spc="0" baseline="0">
                  <a:solidFill>
                    <a:srgbClr val="000000"/>
                  </a:solidFill>
                  <a:uFillTx/>
                  <a:latin typeface="Times New Roman"/>
                  <a:ea typeface="Times New Roman"/>
                  <a:cs typeface="Times New Roman"/>
                  <a:sym typeface="Times New Roman"/>
                </a:rPr>
                <a:t> = </a:t>
              </a:r>
              <a14:m>
                <m:oMath xmlns:m="http://schemas.openxmlformats.org/officeDocument/2006/math">
                  <m:f>
                    <m:fPr>
                      <m:ctrlPr>
                        <a:rPr lang="ar-AE" sz="900" i="1">
                          <a:solidFill>
                            <a:srgbClr val="000000"/>
                          </a:solidFill>
                          <a:latin typeface="Cambria Math" panose="02040503050406030204" pitchFamily="18" charset="0"/>
                        </a:rPr>
                      </m:ctrlPr>
                    </m:fPr>
                    <m:num>
                      <m:r>
                        <a:rPr lang="ar-AE" sz="900" i="1">
                          <a:solidFill>
                            <a:srgbClr val="000000"/>
                          </a:solidFill>
                          <a:latin typeface="Cambria Math" panose="02040503050406030204" pitchFamily="18" charset="0"/>
                        </a:rPr>
                        <m:t>∑</m:t>
                      </m:r>
                      <m:sSub>
                        <m:sSubPr>
                          <m:ctrlPr>
                            <a:rPr lang="ar-AE" sz="900" i="1">
                              <a:solidFill>
                                <a:srgbClr val="000000"/>
                              </a:solidFill>
                              <a:latin typeface="Cambria Math" panose="02040503050406030204" pitchFamily="18" charset="0"/>
                            </a:rPr>
                          </m:ctrlPr>
                        </m:sSubPr>
                        <m:e>
                          <m:r>
                            <a:rPr lang="ar-AE" sz="900" i="1">
                              <a:solidFill>
                                <a:srgbClr val="000000"/>
                              </a:solidFill>
                              <a:latin typeface="Cambria Math" panose="02040503050406030204" pitchFamily="18" charset="0"/>
                            </a:rPr>
                            <m:t>𝑝</m:t>
                          </m:r>
                        </m:e>
                        <m:sub>
                          <m:r>
                            <a:rPr lang="es-ES" sz="900" b="0" i="1">
                              <a:solidFill>
                                <a:srgbClr val="000000"/>
                              </a:solidFill>
                              <a:latin typeface="Cambria Math" panose="02040503050406030204" pitchFamily="18" charset="0"/>
                            </a:rPr>
                            <m:t>21</m:t>
                          </m:r>
                        </m:sub>
                      </m:sSub>
                      <m:sSub>
                        <m:sSubPr>
                          <m:ctrlPr>
                            <a:rPr lang="ar-AE" sz="900" i="1">
                              <a:solidFill>
                                <a:srgbClr val="000000"/>
                              </a:solidFill>
                              <a:latin typeface="Cambria Math" panose="02040503050406030204" pitchFamily="18" charset="0"/>
                            </a:rPr>
                          </m:ctrlPr>
                        </m:sSubPr>
                        <m:e>
                          <m:r>
                            <a:rPr lang="ar-AE" sz="900" i="1">
                              <a:solidFill>
                                <a:srgbClr val="000000"/>
                              </a:solidFill>
                              <a:latin typeface="Cambria Math" panose="02040503050406030204" pitchFamily="18" charset="0"/>
                            </a:rPr>
                            <m:t>𝑞</m:t>
                          </m:r>
                        </m:e>
                        <m:sub>
                          <m:r>
                            <a:rPr lang="es-ES" sz="900" b="0" i="1">
                              <a:solidFill>
                                <a:srgbClr val="000000"/>
                              </a:solidFill>
                              <a:latin typeface="Cambria Math" panose="02040503050406030204" pitchFamily="18" charset="0"/>
                            </a:rPr>
                            <m:t>20</m:t>
                          </m:r>
                        </m:sub>
                      </m:sSub>
                    </m:num>
                    <m:den>
                      <m:r>
                        <a:rPr lang="ar-AE" sz="900" i="1">
                          <a:solidFill>
                            <a:srgbClr val="000000"/>
                          </a:solidFill>
                          <a:latin typeface="Cambria Math" panose="02040503050406030204" pitchFamily="18" charset="0"/>
                        </a:rPr>
                        <m:t>∑</m:t>
                      </m:r>
                      <m:sSub>
                        <m:sSubPr>
                          <m:ctrlPr>
                            <a:rPr lang="ar-AE" sz="900" i="1">
                              <a:solidFill>
                                <a:srgbClr val="000000"/>
                              </a:solidFill>
                              <a:latin typeface="Cambria Math" panose="02040503050406030204" pitchFamily="18" charset="0"/>
                            </a:rPr>
                          </m:ctrlPr>
                        </m:sSubPr>
                        <m:e>
                          <m:r>
                            <a:rPr lang="ar-AE" sz="900" i="1">
                              <a:solidFill>
                                <a:srgbClr val="000000"/>
                              </a:solidFill>
                              <a:latin typeface="Cambria Math" panose="02040503050406030204" pitchFamily="18" charset="0"/>
                            </a:rPr>
                            <m:t>𝑝</m:t>
                          </m:r>
                        </m:e>
                        <m:sub>
                          <m:r>
                            <a:rPr lang="es-ES" sz="900" b="0" i="1">
                              <a:solidFill>
                                <a:srgbClr val="000000"/>
                              </a:solidFill>
                              <a:latin typeface="Cambria Math" panose="02040503050406030204" pitchFamily="18" charset="0"/>
                            </a:rPr>
                            <m:t>20</m:t>
                          </m:r>
                        </m:sub>
                      </m:sSub>
                      <m:sSub>
                        <m:sSubPr>
                          <m:ctrlPr>
                            <a:rPr lang="ar-AE" sz="900" i="1">
                              <a:solidFill>
                                <a:srgbClr val="000000"/>
                              </a:solidFill>
                              <a:latin typeface="Cambria Math" panose="02040503050406030204" pitchFamily="18" charset="0"/>
                            </a:rPr>
                          </m:ctrlPr>
                        </m:sSubPr>
                        <m:e>
                          <m:r>
                            <a:rPr lang="ar-AE" sz="900" i="1">
                              <a:solidFill>
                                <a:srgbClr val="000000"/>
                              </a:solidFill>
                              <a:latin typeface="Cambria Math" panose="02040503050406030204" pitchFamily="18" charset="0"/>
                            </a:rPr>
                            <m:t>𝑞</m:t>
                          </m:r>
                        </m:e>
                        <m:sub>
                          <m:r>
                            <a:rPr lang="es-ES" sz="900" b="0" i="1">
                              <a:solidFill>
                                <a:srgbClr val="000000"/>
                              </a:solidFill>
                              <a:latin typeface="Cambria Math" panose="02040503050406030204" pitchFamily="18" charset="0"/>
                            </a:rPr>
                            <m:t>20</m:t>
                          </m:r>
                        </m:sub>
                      </m:sSub>
                    </m:den>
                  </m:f>
                </m:oMath>
              </a14:m>
              <a:r>
                <a:rPr lang="ar-AE" sz="1000" b="0" i="0" u="none" strike="noStrike" cap="none" spc="0" baseline="0">
                  <a:solidFill>
                    <a:srgbClr val="000000"/>
                  </a:solidFill>
                  <a:uFillTx/>
                  <a:latin typeface="Times New Roman"/>
                  <a:ea typeface="Times New Roman"/>
                  <a:cs typeface="Times New Roman"/>
                  <a:sym typeface="Times New Roman"/>
                </a:rPr>
                <a:t> =  </a:t>
              </a:r>
              <a14:m>
                <m:oMath xmlns:m="http://schemas.openxmlformats.org/officeDocument/2006/math">
                  <m:f>
                    <m:fPr>
                      <m:ctrlPr>
                        <a:rPr lang="ar-AE" sz="950" i="1">
                          <a:solidFill>
                            <a:srgbClr val="000000"/>
                          </a:solidFill>
                          <a:latin typeface="Cambria Math" panose="02040503050406030204" pitchFamily="18" charset="0"/>
                        </a:rPr>
                      </m:ctrlPr>
                    </m:fPr>
                    <m:num>
                      <m:r>
                        <m:rPr>
                          <m:nor/>
                        </m:rPr>
                        <a:rPr lang="es-ES" sz="950" b="0" i="1">
                          <a:solidFill>
                            <a:srgbClr val="000000"/>
                          </a:solidFill>
                          <a:latin typeface="Cambria Math" panose="02040503050406030204" pitchFamily="18" charset="0"/>
                        </a:rPr>
                        <m:t>83.566,4</m:t>
                      </m:r>
                    </m:num>
                    <m:den>
                      <m:r>
                        <m:rPr>
                          <m:nor/>
                        </m:rPr>
                        <a:rPr lang="es-ES" sz="950" b="0" i="1">
                          <a:solidFill>
                            <a:srgbClr val="000000"/>
                          </a:solidFill>
                          <a:latin typeface="Cambria Math" panose="02040503050406030204" pitchFamily="18" charset="0"/>
                        </a:rPr>
                        <m:t>54.551,6</m:t>
                      </m:r>
                    </m:den>
                  </m:f>
                  <m:r>
                    <a:rPr lang="es-ES" sz="950" b="0" i="0">
                      <a:solidFill>
                        <a:srgbClr val="000000"/>
                      </a:solidFill>
                      <a:latin typeface="Cambria Math" panose="02040503050406030204" pitchFamily="18" charset="0"/>
                    </a:rPr>
                    <m:t>=</m:t>
                  </m:r>
                  <m:r>
                    <a:rPr lang="es-ES" sz="950" b="0" i="0">
                      <a:solidFill>
                        <a:srgbClr val="000000"/>
                      </a:solidFill>
                      <a:latin typeface="Cambria Math" panose="02040503050406030204" pitchFamily="18" charset="0"/>
                    </a:rPr>
                    <m:t>1</m:t>
                  </m:r>
                  <m:r>
                    <a:rPr lang="es-ES" sz="950" b="0" i="0">
                      <a:solidFill>
                        <a:srgbClr val="000000"/>
                      </a:solidFill>
                      <a:latin typeface="Cambria Math" panose="02040503050406030204" pitchFamily="18" charset="0"/>
                    </a:rPr>
                    <m:t>,</m:t>
                  </m:r>
                  <m:r>
                    <a:rPr lang="es-ES" sz="950" b="0" i="0">
                      <a:solidFill>
                        <a:srgbClr val="000000"/>
                      </a:solidFill>
                      <a:latin typeface="Cambria Math" panose="02040503050406030204" pitchFamily="18" charset="0"/>
                    </a:rPr>
                    <m:t>53</m:t>
                  </m:r>
                </m:oMath>
              </a14:m>
              <a:endParaRPr sz="1000">
                <a:solidFill>
                  <a:srgbClr val="000000"/>
                </a:solidFill>
              </a:endParaRPr>
            </a:p>
          </xdr:txBody>
        </xdr:sp>
      </mc:Choice>
      <mc:Fallback xmlns="">
        <xdr:sp macro="" textlink="">
          <xdr:nvSpPr>
            <xdr:cNvPr id="21" name="1 CuadroTexto">
              <a:extLst>
                <a:ext uri="{FF2B5EF4-FFF2-40B4-BE49-F238E27FC236}">
                  <a16:creationId xmlns:a16="http://schemas.microsoft.com/office/drawing/2014/main" id="{00000000-0008-0000-0800-000015000000}"/>
                </a:ext>
              </a:extLst>
            </xdr:cNvPr>
            <xdr:cNvSpPr txBox="1"/>
          </xdr:nvSpPr>
          <xdr:spPr>
            <a:xfrm>
              <a:off x="1002186" y="3435486"/>
              <a:ext cx="4138455" cy="448194"/>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ma14="http://schemas.microsoft.com/office/mac/drawingml/2011/main" xmlns:a14="http://schemas.microsoft.com/office/drawing/2010/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r>
                <a:rPr lang="ar-AE" sz="1000" i="0">
                  <a:solidFill>
                    <a:srgbClr val="000000"/>
                  </a:solidFill>
                  <a:latin typeface="Cambria Math" panose="02040503050406030204" pitchFamily="18" charset="0"/>
                </a:rPr>
                <a:t>〖𝐼𝑃𝐿〗_(</a:t>
              </a:r>
              <a:r>
                <a:rPr lang="ar-AE" sz="1000" b="0" i="0">
                  <a:solidFill>
                    <a:srgbClr val="000000"/>
                  </a:solidFill>
                  <a:latin typeface="Cambria Math" panose="02040503050406030204" pitchFamily="18" charset="0"/>
                </a:rPr>
                <a:t>2</a:t>
              </a:r>
              <a:r>
                <a:rPr lang="es-ES" sz="1000" b="0" i="0">
                  <a:solidFill>
                    <a:srgbClr val="000000"/>
                  </a:solidFill>
                  <a:latin typeface="Cambria Math" panose="02040503050406030204" pitchFamily="18" charset="0"/>
                </a:rPr>
                <a:t>1</a:t>
              </a:r>
              <a:r>
                <a:rPr lang="ar-AE" sz="1000" b="0" i="0">
                  <a:solidFill>
                    <a:srgbClr val="000000"/>
                  </a:solidFill>
                  <a:latin typeface="Cambria Math" panose="02040503050406030204" pitchFamily="18" charset="0"/>
                </a:rPr>
                <a:t>∕</a:t>
              </a:r>
              <a:r>
                <a:rPr lang="es-ES" sz="1000" b="0" i="0">
                  <a:solidFill>
                    <a:srgbClr val="000000"/>
                  </a:solidFill>
                  <a:latin typeface="Cambria Math" panose="02040503050406030204" pitchFamily="18" charset="0"/>
                </a:rPr>
                <a:t>20</a:t>
              </a:r>
              <a:r>
                <a:rPr lang="ar-AE" sz="1000" b="0" i="0">
                  <a:solidFill>
                    <a:srgbClr val="000000"/>
                  </a:solidFill>
                  <a:latin typeface="Cambria Math" panose="02040503050406030204" pitchFamily="18" charset="0"/>
                </a:rPr>
                <a:t>)</a:t>
              </a:r>
              <a:r>
                <a:rPr lang="ar-AE" sz="1000" b="0" i="0" u="none" strike="noStrike" cap="none" spc="0" baseline="0">
                  <a:solidFill>
                    <a:srgbClr val="000000"/>
                  </a:solidFill>
                  <a:uFillTx/>
                  <a:latin typeface="Times New Roman"/>
                  <a:ea typeface="Times New Roman"/>
                  <a:cs typeface="Times New Roman"/>
                  <a:sym typeface="Times New Roman"/>
                </a:rPr>
                <a:t> = </a:t>
              </a:r>
              <a:r>
                <a:rPr lang="ar-AE" sz="900" i="0">
                  <a:solidFill>
                    <a:srgbClr val="000000"/>
                  </a:solidFill>
                  <a:latin typeface="Cambria Math" panose="02040503050406030204" pitchFamily="18" charset="0"/>
                </a:rPr>
                <a:t>(∑𝑝_</a:t>
              </a:r>
              <a:r>
                <a:rPr lang="es-ES" sz="900" b="0" i="0">
                  <a:solidFill>
                    <a:srgbClr val="000000"/>
                  </a:solidFill>
                  <a:latin typeface="Cambria Math" panose="02040503050406030204" pitchFamily="18" charset="0"/>
                </a:rPr>
                <a:t>21</a:t>
              </a:r>
              <a:r>
                <a:rPr lang="ar-AE" sz="900" b="0" i="0">
                  <a:solidFill>
                    <a:srgbClr val="000000"/>
                  </a:solidFill>
                  <a:latin typeface="Cambria Math" panose="02040503050406030204" pitchFamily="18" charset="0"/>
                </a:rPr>
                <a:t> </a:t>
              </a:r>
              <a:r>
                <a:rPr lang="ar-AE" sz="900" i="0">
                  <a:solidFill>
                    <a:srgbClr val="000000"/>
                  </a:solidFill>
                  <a:latin typeface="Cambria Math" panose="02040503050406030204" pitchFamily="18" charset="0"/>
                </a:rPr>
                <a:t>𝑞_</a:t>
              </a:r>
              <a:r>
                <a:rPr lang="es-ES" sz="900" b="0" i="0">
                  <a:solidFill>
                    <a:srgbClr val="000000"/>
                  </a:solidFill>
                  <a:latin typeface="Cambria Math" panose="02040503050406030204" pitchFamily="18" charset="0"/>
                </a:rPr>
                <a:t>20</a:t>
              </a:r>
              <a:r>
                <a:rPr lang="ar-AE" sz="900" b="0" i="0">
                  <a:solidFill>
                    <a:srgbClr val="000000"/>
                  </a:solidFill>
                  <a:latin typeface="Cambria Math" panose="02040503050406030204" pitchFamily="18" charset="0"/>
                </a:rPr>
                <a:t>)/(</a:t>
              </a:r>
              <a:r>
                <a:rPr lang="ar-AE" sz="900" i="0">
                  <a:solidFill>
                    <a:srgbClr val="000000"/>
                  </a:solidFill>
                  <a:latin typeface="Cambria Math" panose="02040503050406030204" pitchFamily="18" charset="0"/>
                </a:rPr>
                <a:t>∑𝑝_</a:t>
              </a:r>
              <a:r>
                <a:rPr lang="es-ES" sz="900" b="0" i="0">
                  <a:solidFill>
                    <a:srgbClr val="000000"/>
                  </a:solidFill>
                  <a:latin typeface="Cambria Math" panose="02040503050406030204" pitchFamily="18" charset="0"/>
                </a:rPr>
                <a:t>20</a:t>
              </a:r>
              <a:r>
                <a:rPr lang="ar-AE" sz="900" b="0" i="0">
                  <a:solidFill>
                    <a:srgbClr val="000000"/>
                  </a:solidFill>
                  <a:latin typeface="Cambria Math" panose="02040503050406030204" pitchFamily="18" charset="0"/>
                </a:rPr>
                <a:t> </a:t>
              </a:r>
              <a:r>
                <a:rPr lang="ar-AE" sz="900" i="0">
                  <a:solidFill>
                    <a:srgbClr val="000000"/>
                  </a:solidFill>
                  <a:latin typeface="Cambria Math" panose="02040503050406030204" pitchFamily="18" charset="0"/>
                </a:rPr>
                <a:t>𝑞_</a:t>
              </a:r>
              <a:r>
                <a:rPr lang="es-ES" sz="900" b="0" i="0">
                  <a:solidFill>
                    <a:srgbClr val="000000"/>
                  </a:solidFill>
                  <a:latin typeface="Cambria Math" panose="02040503050406030204" pitchFamily="18" charset="0"/>
                </a:rPr>
                <a:t>20 </a:t>
              </a:r>
              <a:r>
                <a:rPr lang="ar-AE" sz="900" b="0" i="0">
                  <a:solidFill>
                    <a:srgbClr val="000000"/>
                  </a:solidFill>
                  <a:latin typeface="Cambria Math" panose="02040503050406030204" pitchFamily="18" charset="0"/>
                </a:rPr>
                <a:t>)</a:t>
              </a:r>
              <a:r>
                <a:rPr lang="ar-AE" sz="1000" b="0" i="0" u="none" strike="noStrike" cap="none" spc="0" baseline="0">
                  <a:solidFill>
                    <a:srgbClr val="000000"/>
                  </a:solidFill>
                  <a:uFillTx/>
                  <a:latin typeface="Times New Roman"/>
                  <a:ea typeface="Times New Roman"/>
                  <a:cs typeface="Times New Roman"/>
                  <a:sym typeface="Times New Roman"/>
                </a:rPr>
                <a:t> =  </a:t>
              </a:r>
              <a:r>
                <a:rPr lang="es-ES" sz="950" b="0" i="0">
                  <a:solidFill>
                    <a:srgbClr val="000000"/>
                  </a:solidFill>
                  <a:latin typeface="Cambria Math" panose="02040503050406030204" pitchFamily="18" charset="0"/>
                </a:rPr>
                <a:t>"83.566,4</a:t>
              </a:r>
              <a:r>
                <a:rPr lang="ar-AE" sz="950" b="0" i="0">
                  <a:solidFill>
                    <a:srgbClr val="000000"/>
                  </a:solidFill>
                  <a:latin typeface="Cambria Math" panose="02040503050406030204" pitchFamily="18" charset="0"/>
                </a:rPr>
                <a:t>" /</a:t>
              </a:r>
              <a:r>
                <a:rPr lang="es-ES" sz="950" b="0" i="0">
                  <a:solidFill>
                    <a:srgbClr val="000000"/>
                  </a:solidFill>
                  <a:latin typeface="Cambria Math" panose="02040503050406030204" pitchFamily="18" charset="0"/>
                </a:rPr>
                <a:t>"54.551,6</a:t>
              </a:r>
              <a:r>
                <a:rPr lang="ar-AE" sz="950" b="0" i="0">
                  <a:solidFill>
                    <a:srgbClr val="000000"/>
                  </a:solidFill>
                  <a:latin typeface="Cambria Math" panose="02040503050406030204" pitchFamily="18" charset="0"/>
                </a:rPr>
                <a:t>" </a:t>
              </a:r>
              <a:r>
                <a:rPr lang="es-ES" sz="950" b="0" i="0">
                  <a:solidFill>
                    <a:srgbClr val="000000"/>
                  </a:solidFill>
                  <a:latin typeface="Cambria Math" panose="02040503050406030204" pitchFamily="18" charset="0"/>
                </a:rPr>
                <a:t>=1,53</a:t>
              </a:r>
              <a:endParaRPr sz="1000">
                <a:solidFill>
                  <a:srgbClr val="000000"/>
                </a:solidFill>
              </a:endParaRPr>
            </a:p>
          </xdr:txBody>
        </xdr:sp>
      </mc:Fallback>
    </mc:AlternateContent>
    <xdr:clientData/>
  </xdr:twoCellAnchor>
  <xdr:twoCellAnchor>
    <xdr:from>
      <xdr:col>1</xdr:col>
      <xdr:colOff>328294</xdr:colOff>
      <xdr:row>26</xdr:row>
      <xdr:rowOff>102195</xdr:rowOff>
    </xdr:from>
    <xdr:to>
      <xdr:col>6</xdr:col>
      <xdr:colOff>796449</xdr:colOff>
      <xdr:row>29</xdr:row>
      <xdr:rowOff>118467</xdr:rowOff>
    </xdr:to>
    <mc:AlternateContent xmlns:mc="http://schemas.openxmlformats.org/markup-compatibility/2006" xmlns:a14="http://schemas.microsoft.com/office/drawing/2010/main">
      <mc:Choice Requires="a14">
        <xdr:sp macro="" textlink="">
          <xdr:nvSpPr>
            <xdr:cNvPr id="22" name="6 CuadroTexto">
              <a:extLst>
                <a:ext uri="{FF2B5EF4-FFF2-40B4-BE49-F238E27FC236}">
                  <a16:creationId xmlns:a16="http://schemas.microsoft.com/office/drawing/2014/main" id="{00000000-0008-0000-0800-000016000000}"/>
                </a:ext>
              </a:extLst>
            </xdr:cNvPr>
            <xdr:cNvSpPr txBox="1"/>
          </xdr:nvSpPr>
          <xdr:spPr>
            <a:xfrm>
              <a:off x="1026794" y="4483695"/>
              <a:ext cx="4138455" cy="502048"/>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14:m>
                <m:oMath xmlns:m="http://schemas.openxmlformats.org/officeDocument/2006/math">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𝐼𝑃𝑃</m:t>
                      </m:r>
                    </m:e>
                    <m:sub>
                      <m:f>
                        <m:fPr>
                          <m:type m:val="lin"/>
                          <m:ctrlPr>
                            <a:rPr lang="ar-AE" sz="1000" i="1">
                              <a:solidFill>
                                <a:srgbClr val="000000"/>
                              </a:solidFill>
                              <a:latin typeface="Cambria Math" panose="02040503050406030204" pitchFamily="18" charset="0"/>
                            </a:rPr>
                          </m:ctrlPr>
                        </m:fPr>
                        <m:num>
                          <m:r>
                            <a:rPr lang="ar-AE" sz="1000" b="0" i="1">
                              <a:solidFill>
                                <a:srgbClr val="000000"/>
                              </a:solidFill>
                              <a:latin typeface="Cambria Math" panose="02040503050406030204" pitchFamily="18" charset="0"/>
                            </a:rPr>
                            <m:t>2</m:t>
                          </m:r>
                          <m:r>
                            <a:rPr lang="es-ES" sz="1000" b="0" i="1">
                              <a:solidFill>
                                <a:srgbClr val="000000"/>
                              </a:solidFill>
                              <a:latin typeface="Cambria Math" panose="02040503050406030204" pitchFamily="18" charset="0"/>
                            </a:rPr>
                            <m:t>1</m:t>
                          </m:r>
                        </m:num>
                        <m:den>
                          <m:r>
                            <a:rPr lang="es-ES" sz="1000" b="0" i="1">
                              <a:solidFill>
                                <a:srgbClr val="000000"/>
                              </a:solidFill>
                              <a:latin typeface="Cambria Math" panose="02040503050406030204" pitchFamily="18" charset="0"/>
                            </a:rPr>
                            <m:t>20</m:t>
                          </m:r>
                        </m:den>
                      </m:f>
                    </m:sub>
                  </m:sSub>
                </m:oMath>
              </a14:m>
              <a:r>
                <a:rPr lang="ar-AE" sz="1000" b="0" i="0" u="none" strike="noStrike" cap="none" spc="0" baseline="0">
                  <a:solidFill>
                    <a:srgbClr val="000000"/>
                  </a:solidFill>
                  <a:uFillTx/>
                  <a:latin typeface="Times New Roman"/>
                  <a:ea typeface="Times New Roman"/>
                  <a:cs typeface="Times New Roman"/>
                  <a:sym typeface="Times New Roman"/>
                </a:rPr>
                <a:t> = </a:t>
              </a:r>
              <a14:m>
                <m:oMath xmlns:m="http://schemas.openxmlformats.org/officeDocument/2006/math">
                  <m:f>
                    <m:fPr>
                      <m:ctrlPr>
                        <a:rPr lang="ar-AE" sz="1000" i="1">
                          <a:solidFill>
                            <a:srgbClr val="000000"/>
                          </a:solidFill>
                          <a:latin typeface="Cambria Math" panose="02040503050406030204" pitchFamily="18" charset="0"/>
                        </a:rPr>
                      </m:ctrlPr>
                    </m:fPr>
                    <m:num>
                      <m:r>
                        <a:rPr lang="ar-AE" sz="1000" i="1">
                          <a:solidFill>
                            <a:srgbClr val="000000"/>
                          </a:solidFill>
                          <a:latin typeface="Cambria Math" panose="02040503050406030204" pitchFamily="18" charset="0"/>
                        </a:rPr>
                        <m:t>∑</m:t>
                      </m:r>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𝑝</m:t>
                          </m:r>
                        </m:e>
                        <m:sub>
                          <m:r>
                            <a:rPr lang="es-ES" sz="1000" b="0" i="1">
                              <a:solidFill>
                                <a:srgbClr val="000000"/>
                              </a:solidFill>
                              <a:latin typeface="Cambria Math" panose="02040503050406030204" pitchFamily="18" charset="0"/>
                            </a:rPr>
                            <m:t>21</m:t>
                          </m:r>
                        </m:sub>
                      </m:sSub>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𝑞</m:t>
                          </m:r>
                        </m:e>
                        <m:sub>
                          <m:r>
                            <a:rPr lang="es-ES" sz="1000" b="0" i="1">
                              <a:solidFill>
                                <a:srgbClr val="000000"/>
                              </a:solidFill>
                              <a:latin typeface="Cambria Math" panose="02040503050406030204" pitchFamily="18" charset="0"/>
                            </a:rPr>
                            <m:t>21</m:t>
                          </m:r>
                        </m:sub>
                      </m:sSub>
                    </m:num>
                    <m:den>
                      <m:r>
                        <a:rPr lang="ar-AE" sz="1000" i="1">
                          <a:solidFill>
                            <a:srgbClr val="000000"/>
                          </a:solidFill>
                          <a:latin typeface="Cambria Math" panose="02040503050406030204" pitchFamily="18" charset="0"/>
                        </a:rPr>
                        <m:t>∑</m:t>
                      </m:r>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𝑝</m:t>
                          </m:r>
                        </m:e>
                        <m:sub>
                          <m:r>
                            <a:rPr lang="es-ES" sz="1000" b="0" i="1">
                              <a:solidFill>
                                <a:srgbClr val="000000"/>
                              </a:solidFill>
                              <a:latin typeface="Cambria Math" panose="02040503050406030204" pitchFamily="18" charset="0"/>
                            </a:rPr>
                            <m:t>20</m:t>
                          </m:r>
                        </m:sub>
                      </m:sSub>
                      <m:sSub>
                        <m:sSubPr>
                          <m:ctrlPr>
                            <a:rPr lang="ar-AE" sz="1000" i="1">
                              <a:solidFill>
                                <a:srgbClr val="000000"/>
                              </a:solidFill>
                              <a:latin typeface="Cambria Math" panose="02040503050406030204" pitchFamily="18" charset="0"/>
                            </a:rPr>
                          </m:ctrlPr>
                        </m:sSubPr>
                        <m:e>
                          <m:r>
                            <a:rPr lang="ar-AE" sz="1000" i="1">
                              <a:solidFill>
                                <a:srgbClr val="000000"/>
                              </a:solidFill>
                              <a:latin typeface="Cambria Math" panose="02040503050406030204" pitchFamily="18" charset="0"/>
                            </a:rPr>
                            <m:t>𝑞</m:t>
                          </m:r>
                        </m:e>
                        <m:sub>
                          <m:r>
                            <a:rPr lang="es-ES" sz="1000" b="0" i="1">
                              <a:solidFill>
                                <a:srgbClr val="000000"/>
                              </a:solidFill>
                              <a:latin typeface="Cambria Math" panose="02040503050406030204" pitchFamily="18" charset="0"/>
                            </a:rPr>
                            <m:t>21</m:t>
                          </m:r>
                        </m:sub>
                      </m:sSub>
                    </m:den>
                  </m:f>
                </m:oMath>
              </a14:m>
              <a:r>
                <a:rPr lang="ar-AE" sz="1000" b="0" i="0" u="none" strike="noStrike" cap="none" spc="0" baseline="0">
                  <a:solidFill>
                    <a:srgbClr val="000000"/>
                  </a:solidFill>
                  <a:uFillTx/>
                  <a:latin typeface="Times New Roman"/>
                  <a:ea typeface="Times New Roman"/>
                  <a:cs typeface="Times New Roman"/>
                  <a:sym typeface="Times New Roman"/>
                </a:rPr>
                <a:t> =  </a:t>
              </a:r>
              <a14:m>
                <m:oMath xmlns:m="http://schemas.openxmlformats.org/officeDocument/2006/math">
                  <m:f>
                    <m:fPr>
                      <m:ctrlPr>
                        <a:rPr lang="ar-AE" sz="1000" i="1">
                          <a:solidFill>
                            <a:srgbClr val="000000"/>
                          </a:solidFill>
                          <a:latin typeface="Cambria Math" panose="02040503050406030204" pitchFamily="18" charset="0"/>
                        </a:rPr>
                      </m:ctrlPr>
                    </m:fPr>
                    <m:num>
                      <m:r>
                        <m:rPr>
                          <m:nor/>
                        </m:rPr>
                        <a:rPr lang="es-ES" sz="1000" b="0" i="1">
                          <a:solidFill>
                            <a:srgbClr val="000000"/>
                          </a:solidFill>
                          <a:latin typeface="Cambria Math" panose="02040503050406030204" pitchFamily="18" charset="0"/>
                        </a:rPr>
                        <m:t>10.324,2</m:t>
                      </m:r>
                    </m:num>
                    <m:den>
                      <m:r>
                        <m:rPr>
                          <m:nor/>
                        </m:rPr>
                        <a:rPr lang="es-ES" sz="1000" b="0" i="1">
                          <a:solidFill>
                            <a:srgbClr val="000000"/>
                          </a:solidFill>
                          <a:latin typeface="Cambria Math" panose="02040503050406030204" pitchFamily="18" charset="0"/>
                        </a:rPr>
                        <m:t>7.135,9</m:t>
                      </m:r>
                    </m:den>
                  </m:f>
                  <m:r>
                    <a:rPr lang="es-ES" sz="1000" b="0" i="0">
                      <a:solidFill>
                        <a:srgbClr val="000000"/>
                      </a:solidFill>
                      <a:latin typeface="Cambria Math" panose="02040503050406030204" pitchFamily="18" charset="0"/>
                    </a:rPr>
                    <m:t>=</m:t>
                  </m:r>
                  <m:r>
                    <a:rPr lang="es-ES" sz="1000" b="0" i="0">
                      <a:solidFill>
                        <a:srgbClr val="000000"/>
                      </a:solidFill>
                      <a:latin typeface="Cambria Math" panose="02040503050406030204" pitchFamily="18" charset="0"/>
                    </a:rPr>
                    <m:t>1</m:t>
                  </m:r>
                  <m:r>
                    <a:rPr lang="es-ES" sz="1000" b="0" i="0">
                      <a:solidFill>
                        <a:srgbClr val="000000"/>
                      </a:solidFill>
                      <a:latin typeface="Cambria Math" panose="02040503050406030204" pitchFamily="18" charset="0"/>
                    </a:rPr>
                    <m:t>,</m:t>
                  </m:r>
                  <m:r>
                    <a:rPr lang="es-ES" sz="1000" b="0" i="0">
                      <a:solidFill>
                        <a:srgbClr val="000000"/>
                      </a:solidFill>
                      <a:latin typeface="Cambria Math" panose="02040503050406030204" pitchFamily="18" charset="0"/>
                    </a:rPr>
                    <m:t>44</m:t>
                  </m:r>
                </m:oMath>
              </a14:m>
              <a:r>
                <a:rPr lang="es-ES" sz="1000" b="0" i="0" u="none" strike="noStrike" cap="none" spc="0" baseline="0">
                  <a:solidFill>
                    <a:srgbClr val="000000"/>
                  </a:solidFill>
                  <a:uFillTx/>
                  <a:latin typeface="Times New Roman"/>
                  <a:ea typeface="Times New Roman"/>
                  <a:cs typeface="Times New Roman"/>
                  <a:sym typeface="Times New Roman"/>
                </a:rPr>
                <a:t>  </a:t>
              </a:r>
              <a:endParaRPr sz="1000">
                <a:solidFill>
                  <a:srgbClr val="000000"/>
                </a:solidFill>
              </a:endParaRPr>
            </a:p>
          </xdr:txBody>
        </xdr:sp>
      </mc:Choice>
      <mc:Fallback xmlns="">
        <xdr:sp macro="" textlink="">
          <xdr:nvSpPr>
            <xdr:cNvPr id="22" name="6 CuadroTexto">
              <a:extLst>
                <a:ext uri="{FF2B5EF4-FFF2-40B4-BE49-F238E27FC236}">
                  <a16:creationId xmlns:a16="http://schemas.microsoft.com/office/drawing/2014/main" id="{00000000-0008-0000-0800-000016000000}"/>
                </a:ext>
              </a:extLst>
            </xdr:cNvPr>
            <xdr:cNvSpPr txBox="1"/>
          </xdr:nvSpPr>
          <xdr:spPr>
            <a:xfrm>
              <a:off x="1026794" y="4483695"/>
              <a:ext cx="4138455" cy="502048"/>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ma14="http://schemas.microsoft.com/office/mac/drawingml/2011/main" xmlns:a14="http://schemas.microsoft.com/office/drawing/2010/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mbria Math"/>
                  <a:ea typeface="Cambria Math"/>
                  <a:cs typeface="Cambria Math"/>
                  <a:sym typeface="Cambria Math"/>
                </a:defRPr>
              </a:pPr>
              <a:r>
                <a:rPr lang="ar-AE" sz="1000" i="0">
                  <a:solidFill>
                    <a:srgbClr val="000000"/>
                  </a:solidFill>
                  <a:latin typeface="Cambria Math" panose="02040503050406030204" pitchFamily="18" charset="0"/>
                </a:rPr>
                <a:t>〖𝐼𝑃𝑃〗_(</a:t>
              </a:r>
              <a:r>
                <a:rPr lang="ar-AE" sz="1000" b="0" i="0">
                  <a:solidFill>
                    <a:srgbClr val="000000"/>
                  </a:solidFill>
                  <a:latin typeface="Cambria Math" panose="02040503050406030204" pitchFamily="18" charset="0"/>
                </a:rPr>
                <a:t>2</a:t>
              </a:r>
              <a:r>
                <a:rPr lang="es-ES" sz="1000" b="0" i="0">
                  <a:solidFill>
                    <a:srgbClr val="000000"/>
                  </a:solidFill>
                  <a:latin typeface="Cambria Math" panose="02040503050406030204" pitchFamily="18" charset="0"/>
                </a:rPr>
                <a:t>1</a:t>
              </a:r>
              <a:r>
                <a:rPr lang="ar-AE" sz="1000" b="0" i="0">
                  <a:solidFill>
                    <a:srgbClr val="000000"/>
                  </a:solidFill>
                  <a:latin typeface="Cambria Math" panose="02040503050406030204" pitchFamily="18" charset="0"/>
                </a:rPr>
                <a:t>∕</a:t>
              </a:r>
              <a:r>
                <a:rPr lang="es-ES" sz="1000" b="0" i="0">
                  <a:solidFill>
                    <a:srgbClr val="000000"/>
                  </a:solidFill>
                  <a:latin typeface="Cambria Math" panose="02040503050406030204" pitchFamily="18" charset="0"/>
                </a:rPr>
                <a:t>20</a:t>
              </a:r>
              <a:r>
                <a:rPr lang="ar-AE" sz="1000" b="0" i="0">
                  <a:solidFill>
                    <a:srgbClr val="000000"/>
                  </a:solidFill>
                  <a:latin typeface="Cambria Math" panose="02040503050406030204" pitchFamily="18" charset="0"/>
                </a:rPr>
                <a:t>)</a:t>
              </a:r>
              <a:r>
                <a:rPr lang="ar-AE" sz="1000" b="0" i="0" u="none" strike="noStrike" cap="none" spc="0" baseline="0">
                  <a:solidFill>
                    <a:srgbClr val="000000"/>
                  </a:solidFill>
                  <a:uFillTx/>
                  <a:latin typeface="Times New Roman"/>
                  <a:ea typeface="Times New Roman"/>
                  <a:cs typeface="Times New Roman"/>
                  <a:sym typeface="Times New Roman"/>
                </a:rPr>
                <a:t> = </a:t>
              </a:r>
              <a:r>
                <a:rPr lang="ar-AE" sz="1000" i="0">
                  <a:solidFill>
                    <a:srgbClr val="000000"/>
                  </a:solidFill>
                  <a:latin typeface="Cambria Math" panose="02040503050406030204" pitchFamily="18" charset="0"/>
                </a:rPr>
                <a:t>(∑𝑝_</a:t>
              </a:r>
              <a:r>
                <a:rPr lang="es-ES" sz="1000" b="0" i="0">
                  <a:solidFill>
                    <a:srgbClr val="000000"/>
                  </a:solidFill>
                  <a:latin typeface="Cambria Math" panose="02040503050406030204" pitchFamily="18" charset="0"/>
                </a:rPr>
                <a:t>21</a:t>
              </a:r>
              <a:r>
                <a:rPr lang="ar-AE" sz="1000" b="0" i="0">
                  <a:solidFill>
                    <a:srgbClr val="000000"/>
                  </a:solidFill>
                  <a:latin typeface="Cambria Math" panose="02040503050406030204" pitchFamily="18" charset="0"/>
                </a:rPr>
                <a:t> </a:t>
              </a:r>
              <a:r>
                <a:rPr lang="ar-AE" sz="1000" i="0">
                  <a:solidFill>
                    <a:srgbClr val="000000"/>
                  </a:solidFill>
                  <a:latin typeface="Cambria Math" panose="02040503050406030204" pitchFamily="18" charset="0"/>
                </a:rPr>
                <a:t>𝑞_</a:t>
              </a:r>
              <a:r>
                <a:rPr lang="es-ES" sz="1000" b="0" i="0">
                  <a:solidFill>
                    <a:srgbClr val="000000"/>
                  </a:solidFill>
                  <a:latin typeface="Cambria Math" panose="02040503050406030204" pitchFamily="18" charset="0"/>
                </a:rPr>
                <a:t>21</a:t>
              </a:r>
              <a:r>
                <a:rPr lang="ar-AE" sz="1000" b="0" i="0">
                  <a:solidFill>
                    <a:srgbClr val="000000"/>
                  </a:solidFill>
                  <a:latin typeface="Cambria Math" panose="02040503050406030204" pitchFamily="18" charset="0"/>
                </a:rPr>
                <a:t>)/(</a:t>
              </a:r>
              <a:r>
                <a:rPr lang="ar-AE" sz="1000" i="0">
                  <a:solidFill>
                    <a:srgbClr val="000000"/>
                  </a:solidFill>
                  <a:latin typeface="Cambria Math" panose="02040503050406030204" pitchFamily="18" charset="0"/>
                </a:rPr>
                <a:t>∑𝑝_</a:t>
              </a:r>
              <a:r>
                <a:rPr lang="es-ES" sz="1000" b="0" i="0">
                  <a:solidFill>
                    <a:srgbClr val="000000"/>
                  </a:solidFill>
                  <a:latin typeface="Cambria Math" panose="02040503050406030204" pitchFamily="18" charset="0"/>
                </a:rPr>
                <a:t>20</a:t>
              </a:r>
              <a:r>
                <a:rPr lang="ar-AE" sz="1000" b="0" i="0">
                  <a:solidFill>
                    <a:srgbClr val="000000"/>
                  </a:solidFill>
                  <a:latin typeface="Cambria Math" panose="02040503050406030204" pitchFamily="18" charset="0"/>
                </a:rPr>
                <a:t> </a:t>
              </a:r>
              <a:r>
                <a:rPr lang="ar-AE" sz="1000" i="0">
                  <a:solidFill>
                    <a:srgbClr val="000000"/>
                  </a:solidFill>
                  <a:latin typeface="Cambria Math" panose="02040503050406030204" pitchFamily="18" charset="0"/>
                </a:rPr>
                <a:t>𝑞_</a:t>
              </a:r>
              <a:r>
                <a:rPr lang="es-ES" sz="1000" b="0" i="0">
                  <a:solidFill>
                    <a:srgbClr val="000000"/>
                  </a:solidFill>
                  <a:latin typeface="Cambria Math" panose="02040503050406030204" pitchFamily="18" charset="0"/>
                </a:rPr>
                <a:t>21 </a:t>
              </a:r>
              <a:r>
                <a:rPr lang="ar-AE" sz="1000" b="0" i="0">
                  <a:solidFill>
                    <a:srgbClr val="000000"/>
                  </a:solidFill>
                  <a:latin typeface="Cambria Math" panose="02040503050406030204" pitchFamily="18" charset="0"/>
                </a:rPr>
                <a:t>)</a:t>
              </a:r>
              <a:r>
                <a:rPr lang="ar-AE" sz="1000" b="0" i="0" u="none" strike="noStrike" cap="none" spc="0" baseline="0">
                  <a:solidFill>
                    <a:srgbClr val="000000"/>
                  </a:solidFill>
                  <a:uFillTx/>
                  <a:latin typeface="Times New Roman"/>
                  <a:ea typeface="Times New Roman"/>
                  <a:cs typeface="Times New Roman"/>
                  <a:sym typeface="Times New Roman"/>
                </a:rPr>
                <a:t> =  </a:t>
              </a:r>
              <a:r>
                <a:rPr lang="es-ES" sz="1000" b="0" i="0">
                  <a:solidFill>
                    <a:srgbClr val="000000"/>
                  </a:solidFill>
                  <a:latin typeface="Cambria Math" panose="02040503050406030204" pitchFamily="18" charset="0"/>
                </a:rPr>
                <a:t>"10.324,2</a:t>
              </a:r>
              <a:r>
                <a:rPr lang="ar-AE" sz="1000" b="0" i="0">
                  <a:solidFill>
                    <a:srgbClr val="000000"/>
                  </a:solidFill>
                  <a:latin typeface="Cambria Math" panose="02040503050406030204" pitchFamily="18" charset="0"/>
                </a:rPr>
                <a:t>" /</a:t>
              </a:r>
              <a:r>
                <a:rPr lang="es-ES" sz="1000" b="0" i="0">
                  <a:solidFill>
                    <a:srgbClr val="000000"/>
                  </a:solidFill>
                  <a:latin typeface="Cambria Math" panose="02040503050406030204" pitchFamily="18" charset="0"/>
                </a:rPr>
                <a:t>"7.135,9</a:t>
              </a:r>
              <a:r>
                <a:rPr lang="ar-AE" sz="1000" b="0" i="0">
                  <a:solidFill>
                    <a:srgbClr val="000000"/>
                  </a:solidFill>
                  <a:latin typeface="Cambria Math" panose="02040503050406030204" pitchFamily="18" charset="0"/>
                </a:rPr>
                <a:t>" </a:t>
              </a:r>
              <a:r>
                <a:rPr lang="es-ES" sz="1000" b="0" i="0">
                  <a:solidFill>
                    <a:srgbClr val="000000"/>
                  </a:solidFill>
                  <a:latin typeface="Cambria Math" panose="02040503050406030204" pitchFamily="18" charset="0"/>
                </a:rPr>
                <a:t>=1,44</a:t>
              </a:r>
              <a:r>
                <a:rPr lang="es-ES" sz="1000" b="0" i="0" u="none" strike="noStrike" cap="none" spc="0" baseline="0">
                  <a:solidFill>
                    <a:srgbClr val="000000"/>
                  </a:solidFill>
                  <a:uFillTx/>
                  <a:latin typeface="Times New Roman"/>
                  <a:ea typeface="Times New Roman"/>
                  <a:cs typeface="Times New Roman"/>
                  <a:sym typeface="Times New Roman"/>
                </a:rPr>
                <a:t>  </a:t>
              </a:r>
              <a:endParaRPr sz="1000">
                <a:solidFill>
                  <a:srgbClr val="000000"/>
                </a:solidFill>
              </a:endParaRPr>
            </a:p>
          </xdr:txBody>
        </xdr:sp>
      </mc:Fallback>
    </mc:AlternateContent>
    <xdr:clientData/>
  </xdr:twoCellAnchor>
  <xdr:twoCellAnchor editAs="oneCell">
    <xdr:from>
      <xdr:col>9</xdr:col>
      <xdr:colOff>104775</xdr:colOff>
      <xdr:row>0</xdr:row>
      <xdr:rowOff>142875</xdr:rowOff>
    </xdr:from>
    <xdr:to>
      <xdr:col>10</xdr:col>
      <xdr:colOff>399135</xdr:colOff>
      <xdr:row>9</xdr:row>
      <xdr:rowOff>85725</xdr:rowOff>
    </xdr:to>
    <xdr:pic>
      <xdr:nvPicPr>
        <xdr:cNvPr id="3" name="Imagen 2">
          <a:extLst>
            <a:ext uri="{FF2B5EF4-FFF2-40B4-BE49-F238E27FC236}">
              <a16:creationId xmlns:a16="http://schemas.microsoft.com/office/drawing/2014/main" id="{22E56DC0-EEDD-46A7-B65B-AC9FF0B50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142875"/>
          <a:ext cx="913485" cy="1476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180975</xdr:colOff>
      <xdr:row>1</xdr:row>
      <xdr:rowOff>38100</xdr:rowOff>
    </xdr:from>
    <xdr:to>
      <xdr:col>13</xdr:col>
      <xdr:colOff>180060</xdr:colOff>
      <xdr:row>9</xdr:row>
      <xdr:rowOff>95250</xdr:rowOff>
    </xdr:to>
    <xdr:pic>
      <xdr:nvPicPr>
        <xdr:cNvPr id="3" name="Imagen 2">
          <a:extLst>
            <a:ext uri="{FF2B5EF4-FFF2-40B4-BE49-F238E27FC236}">
              <a16:creationId xmlns:a16="http://schemas.microsoft.com/office/drawing/2014/main" id="{68FC7CFE-2AD2-4593-A5C1-318B9E05D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3950" y="209550"/>
          <a:ext cx="913485" cy="1476375"/>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banrep.gov.co/"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tabSelected="1" zoomScaleNormal="100" workbookViewId="0">
      <selection activeCell="S21" sqref="S21"/>
    </sheetView>
  </sheetViews>
  <sheetFormatPr baseColWidth="10" defaultColWidth="11.42578125" defaultRowHeight="12.75" customHeight="1"/>
  <cols>
    <col min="1" max="1" width="4.28515625" style="1" customWidth="1"/>
    <col min="2" max="2" width="6.42578125" style="1" customWidth="1"/>
    <col min="3" max="3" width="1.28515625" style="1" customWidth="1"/>
    <col min="4" max="4" width="14.7109375" style="1" customWidth="1"/>
    <col min="5" max="5" width="15.28515625" style="1" customWidth="1"/>
    <col min="6" max="8" width="8.7109375" style="1" customWidth="1"/>
    <col min="9" max="9" width="13.5703125" style="1" customWidth="1"/>
    <col min="10" max="10" width="3.28515625" style="1" customWidth="1"/>
    <col min="11" max="11" width="11.42578125" style="1" customWidth="1"/>
    <col min="12" max="12" width="11.42578125" style="563" customWidth="1"/>
    <col min="13" max="13" width="11.42578125" style="1" customWidth="1"/>
    <col min="14" max="16384" width="11.42578125" style="1"/>
  </cols>
  <sheetData>
    <row r="1" spans="1:12" ht="13.9" customHeight="1">
      <c r="A1" s="2"/>
      <c r="B1" s="3"/>
      <c r="C1" s="3"/>
      <c r="D1" s="3"/>
      <c r="E1" s="3"/>
      <c r="F1" s="3"/>
      <c r="G1" s="3"/>
      <c r="H1" s="3"/>
      <c r="I1" s="3"/>
      <c r="J1" s="3"/>
      <c r="K1" s="3"/>
      <c r="L1" s="6"/>
    </row>
    <row r="2" spans="1:12" ht="13.9" customHeight="1">
      <c r="A2" s="5"/>
      <c r="B2" s="6"/>
      <c r="C2" s="7"/>
      <c r="D2" s="6"/>
      <c r="E2" s="6"/>
      <c r="F2" s="576" t="s">
        <v>1</v>
      </c>
      <c r="G2" s="577"/>
      <c r="H2" s="577"/>
      <c r="I2" s="577"/>
      <c r="J2" s="10"/>
      <c r="K2" s="10"/>
      <c r="L2" s="10"/>
    </row>
    <row r="3" spans="1:12" ht="13.9" customHeight="1">
      <c r="A3" s="5"/>
      <c r="B3" s="6"/>
      <c r="C3" s="6"/>
      <c r="D3" s="6"/>
      <c r="E3" s="6"/>
      <c r="F3" s="6"/>
      <c r="G3" s="6"/>
      <c r="H3" s="6"/>
      <c r="I3" s="6"/>
      <c r="J3" s="6"/>
      <c r="K3" s="6"/>
      <c r="L3" s="6"/>
    </row>
    <row r="4" spans="1:12" ht="20.25" customHeight="1">
      <c r="A4" s="5"/>
      <c r="B4" s="578" t="s">
        <v>0</v>
      </c>
      <c r="C4" s="578"/>
      <c r="D4" s="578"/>
      <c r="E4" s="578"/>
      <c r="F4" s="581"/>
      <c r="G4" s="582"/>
      <c r="H4" s="582"/>
      <c r="I4" s="582"/>
      <c r="J4" s="12"/>
      <c r="K4" s="12"/>
      <c r="L4" s="12"/>
    </row>
    <row r="5" spans="1:12" ht="13.9" customHeight="1">
      <c r="A5" s="5"/>
      <c r="B5" s="13"/>
      <c r="C5" s="14"/>
      <c r="D5" s="15"/>
      <c r="E5" s="15"/>
      <c r="F5" s="13"/>
      <c r="G5" s="13"/>
      <c r="H5" s="6"/>
      <c r="I5" s="6"/>
      <c r="J5" s="6"/>
      <c r="K5" s="6"/>
      <c r="L5" s="6"/>
    </row>
    <row r="6" spans="1:12" ht="18.399999999999999" customHeight="1">
      <c r="A6" s="5"/>
      <c r="B6" s="578" t="s">
        <v>2</v>
      </c>
      <c r="C6" s="578"/>
      <c r="D6" s="578"/>
      <c r="E6" s="578"/>
      <c r="F6" s="578"/>
      <c r="G6" s="578"/>
      <c r="H6" s="578"/>
      <c r="I6" s="578"/>
      <c r="J6" s="6"/>
      <c r="K6" s="6"/>
      <c r="L6" s="6"/>
    </row>
    <row r="7" spans="1:12" ht="18.399999999999999" customHeight="1">
      <c r="A7" s="5"/>
      <c r="B7" s="16"/>
      <c r="C7" s="17"/>
      <c r="D7" s="18"/>
      <c r="E7" s="19"/>
      <c r="F7" s="20"/>
      <c r="G7" s="20"/>
      <c r="H7" s="20"/>
      <c r="I7" s="20"/>
      <c r="J7" s="6"/>
      <c r="K7" s="6"/>
      <c r="L7" s="6"/>
    </row>
    <row r="8" spans="1:12" ht="15" customHeight="1">
      <c r="A8" s="21"/>
      <c r="B8" s="22">
        <v>1</v>
      </c>
      <c r="C8" s="17" t="s">
        <v>3</v>
      </c>
      <c r="D8" s="558" t="s">
        <v>379</v>
      </c>
      <c r="E8" s="558" t="s">
        <v>398</v>
      </c>
      <c r="F8" s="23"/>
      <c r="G8" s="24"/>
      <c r="H8" s="24"/>
      <c r="I8" s="24"/>
      <c r="J8" s="6"/>
      <c r="K8" s="6"/>
      <c r="L8" s="6"/>
    </row>
    <row r="9" spans="1:12" ht="15" customHeight="1">
      <c r="A9" s="21"/>
      <c r="B9" s="25">
        <v>2</v>
      </c>
      <c r="C9" s="26" t="s">
        <v>4</v>
      </c>
      <c r="D9" s="558" t="s">
        <v>380</v>
      </c>
      <c r="E9" s="558" t="s">
        <v>399</v>
      </c>
      <c r="F9" s="23"/>
      <c r="G9" s="24"/>
      <c r="H9" s="24"/>
      <c r="I9" s="24"/>
      <c r="J9" s="6"/>
      <c r="K9" s="6"/>
      <c r="L9" s="6"/>
    </row>
    <row r="10" spans="1:12" ht="15" customHeight="1">
      <c r="A10" s="21"/>
      <c r="B10" s="25">
        <v>3</v>
      </c>
      <c r="C10" s="26" t="s">
        <v>5</v>
      </c>
      <c r="D10" s="558" t="s">
        <v>381</v>
      </c>
      <c r="E10" s="558" t="s">
        <v>400</v>
      </c>
      <c r="F10" s="23"/>
      <c r="G10" s="24"/>
      <c r="H10" s="24"/>
      <c r="I10" s="24"/>
      <c r="J10" s="6"/>
      <c r="K10" s="6"/>
      <c r="L10" s="6"/>
    </row>
    <row r="11" spans="1:12" ht="15" customHeight="1">
      <c r="A11" s="21"/>
      <c r="B11" s="25">
        <v>4</v>
      </c>
      <c r="C11" s="26" t="s">
        <v>6</v>
      </c>
      <c r="D11" s="558" t="s">
        <v>382</v>
      </c>
      <c r="E11" s="558" t="s">
        <v>401</v>
      </c>
      <c r="F11" s="23"/>
      <c r="G11" s="24"/>
      <c r="H11" s="24"/>
      <c r="I11" s="24"/>
      <c r="J11" s="6"/>
      <c r="K11" s="6"/>
      <c r="L11" s="6"/>
    </row>
    <row r="12" spans="1:12" ht="15" customHeight="1">
      <c r="A12" s="21"/>
      <c r="B12" s="25">
        <v>5</v>
      </c>
      <c r="C12" s="26" t="s">
        <v>7</v>
      </c>
      <c r="D12" s="558" t="s">
        <v>383</v>
      </c>
      <c r="E12" s="558" t="s">
        <v>402</v>
      </c>
      <c r="F12" s="23"/>
      <c r="G12" s="24"/>
      <c r="H12" s="24"/>
      <c r="I12" s="24"/>
      <c r="J12" s="6"/>
      <c r="K12" s="6"/>
      <c r="L12" s="6"/>
    </row>
    <row r="13" spans="1:12" ht="15" customHeight="1">
      <c r="A13" s="21"/>
      <c r="B13" s="25">
        <v>6</v>
      </c>
      <c r="C13" s="26" t="s">
        <v>8</v>
      </c>
      <c r="D13" s="558" t="s">
        <v>384</v>
      </c>
      <c r="E13" s="558" t="s">
        <v>403</v>
      </c>
      <c r="F13" s="23"/>
      <c r="G13" s="24"/>
      <c r="H13" s="24"/>
      <c r="I13" s="24"/>
      <c r="J13" s="6"/>
      <c r="K13" s="6"/>
      <c r="L13" s="6"/>
    </row>
    <row r="14" spans="1:12" ht="15" customHeight="1">
      <c r="A14" s="21"/>
      <c r="B14" s="25">
        <v>7</v>
      </c>
      <c r="C14" s="26" t="s">
        <v>9</v>
      </c>
      <c r="D14" s="558" t="s">
        <v>385</v>
      </c>
      <c r="E14" s="558" t="s">
        <v>404</v>
      </c>
      <c r="F14" s="23"/>
      <c r="G14" s="24"/>
      <c r="H14" s="24"/>
      <c r="I14" s="24"/>
      <c r="J14" s="6"/>
      <c r="K14" s="6"/>
      <c r="L14" s="6"/>
    </row>
    <row r="15" spans="1:12" ht="15" customHeight="1">
      <c r="A15" s="5"/>
      <c r="B15" s="25">
        <v>8</v>
      </c>
      <c r="C15" s="26" t="s">
        <v>10</v>
      </c>
      <c r="D15" s="558" t="s">
        <v>386</v>
      </c>
      <c r="E15" s="558" t="s">
        <v>405</v>
      </c>
      <c r="F15" s="24"/>
      <c r="G15" s="24"/>
      <c r="H15" s="24"/>
      <c r="I15" s="24"/>
      <c r="J15" s="6"/>
      <c r="K15" s="6"/>
      <c r="L15" s="6"/>
    </row>
    <row r="16" spans="1:12" ht="15" customHeight="1">
      <c r="A16" s="5"/>
      <c r="B16" s="25">
        <v>9</v>
      </c>
      <c r="C16" s="26" t="s">
        <v>10</v>
      </c>
      <c r="D16" s="558" t="s">
        <v>387</v>
      </c>
      <c r="E16" s="558" t="s">
        <v>406</v>
      </c>
      <c r="F16" s="24"/>
      <c r="G16" s="24"/>
      <c r="H16" s="24"/>
      <c r="I16" s="24"/>
      <c r="J16" s="6"/>
      <c r="K16" s="6"/>
      <c r="L16" s="6"/>
    </row>
    <row r="17" spans="1:12" ht="15" customHeight="1">
      <c r="A17" s="5"/>
      <c r="B17" s="25">
        <v>10</v>
      </c>
      <c r="C17" s="26" t="s">
        <v>10</v>
      </c>
      <c r="D17" s="558" t="s">
        <v>388</v>
      </c>
      <c r="E17" s="558" t="s">
        <v>407</v>
      </c>
      <c r="F17" s="24"/>
      <c r="G17" s="24"/>
      <c r="H17" s="24"/>
      <c r="I17" s="24"/>
      <c r="J17" s="6"/>
      <c r="K17" s="6"/>
      <c r="L17" s="6"/>
    </row>
    <row r="18" spans="1:12" ht="15" customHeight="1">
      <c r="A18" s="5"/>
      <c r="B18" s="25">
        <v>11</v>
      </c>
      <c r="C18" s="26" t="s">
        <v>10</v>
      </c>
      <c r="D18" s="558" t="s">
        <v>389</v>
      </c>
      <c r="E18" s="558" t="s">
        <v>408</v>
      </c>
      <c r="F18" s="24"/>
      <c r="G18" s="24"/>
      <c r="H18" s="24"/>
      <c r="I18" s="24"/>
      <c r="J18" s="6"/>
      <c r="K18" s="6"/>
      <c r="L18" s="6"/>
    </row>
    <row r="19" spans="1:12" ht="15" customHeight="1">
      <c r="A19" s="5"/>
      <c r="B19" s="25">
        <v>12</v>
      </c>
      <c r="C19" s="26" t="s">
        <v>10</v>
      </c>
      <c r="D19" s="558" t="s">
        <v>390</v>
      </c>
      <c r="E19" s="558" t="s">
        <v>409</v>
      </c>
      <c r="F19" s="24"/>
      <c r="G19" s="24"/>
      <c r="H19" s="24"/>
      <c r="I19" s="24"/>
      <c r="J19" s="6"/>
      <c r="K19" s="6"/>
      <c r="L19" s="6"/>
    </row>
    <row r="20" spans="1:12" ht="15" customHeight="1">
      <c r="A20" s="5"/>
      <c r="B20" s="25">
        <v>13</v>
      </c>
      <c r="C20" s="26" t="s">
        <v>10</v>
      </c>
      <c r="D20" s="558" t="s">
        <v>391</v>
      </c>
      <c r="E20" s="558" t="s">
        <v>410</v>
      </c>
      <c r="F20" s="24"/>
      <c r="G20" s="24"/>
      <c r="H20" s="24"/>
      <c r="I20" s="24"/>
      <c r="J20" s="6"/>
      <c r="K20" s="6"/>
      <c r="L20" s="6"/>
    </row>
    <row r="21" spans="1:12" ht="15" customHeight="1">
      <c r="A21" s="5"/>
      <c r="B21" s="25">
        <v>14</v>
      </c>
      <c r="C21" s="26" t="s">
        <v>10</v>
      </c>
      <c r="D21" s="558" t="s">
        <v>392</v>
      </c>
      <c r="E21" s="558" t="s">
        <v>411</v>
      </c>
      <c r="F21" s="24"/>
      <c r="G21" s="24"/>
      <c r="H21" s="24"/>
      <c r="I21" s="24"/>
      <c r="J21" s="6"/>
      <c r="K21" s="6"/>
      <c r="L21" s="6"/>
    </row>
    <row r="22" spans="1:12" ht="15" customHeight="1">
      <c r="A22" s="5"/>
      <c r="B22" s="25">
        <v>15</v>
      </c>
      <c r="C22" s="26" t="s">
        <v>10</v>
      </c>
      <c r="D22" s="558" t="s">
        <v>393</v>
      </c>
      <c r="E22" s="558" t="s">
        <v>412</v>
      </c>
      <c r="F22" s="24"/>
      <c r="G22" s="24"/>
      <c r="H22" s="24"/>
      <c r="I22" s="24"/>
      <c r="J22" s="6"/>
      <c r="K22" s="6"/>
      <c r="L22" s="6"/>
    </row>
    <row r="23" spans="1:12" ht="15" customHeight="1">
      <c r="A23" s="5"/>
      <c r="B23" s="25">
        <v>16</v>
      </c>
      <c r="C23" s="26" t="s">
        <v>10</v>
      </c>
      <c r="D23" s="558" t="s">
        <v>394</v>
      </c>
      <c r="E23" s="558" t="s">
        <v>413</v>
      </c>
      <c r="F23" s="24"/>
      <c r="G23" s="24"/>
      <c r="H23" s="24"/>
      <c r="I23" s="24"/>
      <c r="J23" s="6"/>
      <c r="K23" s="6"/>
      <c r="L23" s="6"/>
    </row>
    <row r="24" spans="1:12" ht="15" customHeight="1">
      <c r="A24" s="5"/>
      <c r="B24" s="25">
        <v>17</v>
      </c>
      <c r="C24" s="26" t="s">
        <v>10</v>
      </c>
      <c r="D24" s="558" t="s">
        <v>395</v>
      </c>
      <c r="E24" s="558" t="s">
        <v>414</v>
      </c>
      <c r="F24" s="24"/>
      <c r="G24" s="24"/>
      <c r="H24" s="24"/>
      <c r="I24" s="24"/>
      <c r="J24" s="6"/>
      <c r="K24" s="6"/>
      <c r="L24" s="6"/>
    </row>
    <row r="25" spans="1:12" ht="15" customHeight="1">
      <c r="A25" s="5"/>
      <c r="B25" s="25">
        <v>18</v>
      </c>
      <c r="C25" s="26" t="s">
        <v>10</v>
      </c>
      <c r="D25" s="558" t="s">
        <v>396</v>
      </c>
      <c r="E25" s="558" t="s">
        <v>415</v>
      </c>
      <c r="F25" s="24"/>
      <c r="G25" s="24"/>
      <c r="H25" s="24"/>
      <c r="I25" s="24"/>
      <c r="J25" s="6"/>
      <c r="K25" s="6"/>
      <c r="L25" s="6"/>
    </row>
    <row r="26" spans="1:12" ht="15" customHeight="1">
      <c r="A26" s="5"/>
      <c r="B26" s="25">
        <v>19</v>
      </c>
      <c r="C26" s="26" t="s">
        <v>10</v>
      </c>
      <c r="D26" s="558" t="s">
        <v>397</v>
      </c>
      <c r="E26" s="558" t="s">
        <v>416</v>
      </c>
      <c r="F26" s="24"/>
      <c r="G26" s="24"/>
      <c r="H26" s="24"/>
      <c r="I26" s="24"/>
      <c r="J26" s="6"/>
      <c r="K26" s="6"/>
      <c r="L26" s="6"/>
    </row>
    <row r="27" spans="1:12" ht="15" customHeight="1">
      <c r="A27" s="5"/>
      <c r="B27" s="27"/>
      <c r="C27" s="7"/>
      <c r="D27" s="28"/>
      <c r="E27" s="28"/>
      <c r="F27" s="6"/>
      <c r="G27" s="6"/>
      <c r="H27" s="6"/>
      <c r="I27" s="6"/>
      <c r="J27" s="6"/>
      <c r="K27" s="6"/>
      <c r="L27" s="6"/>
    </row>
    <row r="28" spans="1:12" ht="7.9" customHeight="1">
      <c r="A28" s="5"/>
      <c r="B28" s="6"/>
      <c r="C28" s="7"/>
      <c r="D28" s="13"/>
      <c r="E28" s="6"/>
      <c r="F28" s="6"/>
      <c r="G28" s="6"/>
      <c r="H28" s="6"/>
      <c r="I28" s="6"/>
      <c r="J28" s="6"/>
      <c r="K28" s="6"/>
      <c r="L28" s="6"/>
    </row>
    <row r="29" spans="1:12" ht="17.649999999999999" customHeight="1">
      <c r="A29" s="5"/>
      <c r="B29" s="578" t="s">
        <v>11</v>
      </c>
      <c r="C29" s="578"/>
      <c r="D29" s="578"/>
      <c r="E29" s="578"/>
      <c r="F29" s="579" t="s">
        <v>12</v>
      </c>
      <c r="G29" s="580"/>
      <c r="H29" s="580"/>
      <c r="I29" s="580"/>
      <c r="J29" s="6"/>
      <c r="K29" s="6"/>
      <c r="L29" s="6"/>
    </row>
    <row r="30" spans="1:12" ht="13.9" customHeight="1">
      <c r="A30" s="5"/>
      <c r="B30" s="6"/>
      <c r="C30" s="7"/>
      <c r="D30" s="6"/>
      <c r="E30" s="6"/>
      <c r="F30" s="6"/>
      <c r="G30" s="6"/>
      <c r="H30" s="6"/>
      <c r="I30" s="6"/>
      <c r="J30" s="6"/>
      <c r="K30" s="6"/>
      <c r="L30" s="6"/>
    </row>
    <row r="31" spans="1:12" ht="13.9" customHeight="1">
      <c r="A31" s="5"/>
      <c r="B31" s="6"/>
      <c r="C31" s="7"/>
      <c r="D31" s="6"/>
      <c r="E31" s="6"/>
      <c r="F31" s="6"/>
      <c r="G31" s="6"/>
      <c r="H31" s="6"/>
      <c r="I31" s="6"/>
      <c r="J31" s="6"/>
      <c r="K31" s="6"/>
      <c r="L31" s="6"/>
    </row>
    <row r="32" spans="1:12" ht="13.9" customHeight="1">
      <c r="A32" s="5"/>
      <c r="B32" s="6"/>
      <c r="C32" s="7"/>
      <c r="D32" s="6"/>
      <c r="E32" s="6"/>
      <c r="F32" s="6"/>
      <c r="G32" s="6"/>
      <c r="H32" s="6"/>
      <c r="I32" s="6"/>
      <c r="J32" s="6"/>
      <c r="K32" s="6"/>
      <c r="L32" s="6"/>
    </row>
    <row r="33" spans="1:12" ht="13.9" customHeight="1">
      <c r="A33" s="5"/>
      <c r="B33" s="6"/>
      <c r="C33" s="7"/>
      <c r="D33" s="6"/>
      <c r="E33" s="6"/>
      <c r="F33" s="6"/>
      <c r="G33" s="6"/>
      <c r="H33" s="6"/>
      <c r="I33" s="6"/>
      <c r="J33" s="6"/>
      <c r="K33" s="6"/>
      <c r="L33" s="6"/>
    </row>
    <row r="34" spans="1:12" ht="13.9" customHeight="1">
      <c r="A34" s="5"/>
      <c r="B34" s="6"/>
      <c r="C34" s="7"/>
      <c r="D34" s="6"/>
      <c r="E34" s="6"/>
      <c r="F34" s="6"/>
      <c r="G34" s="6"/>
      <c r="H34" s="6"/>
      <c r="I34" s="6"/>
      <c r="J34" s="6"/>
      <c r="K34" s="6"/>
      <c r="L34" s="6"/>
    </row>
    <row r="35" spans="1:12" ht="13.9" customHeight="1">
      <c r="A35" s="5"/>
      <c r="B35" s="6"/>
      <c r="C35" s="7"/>
      <c r="D35" s="6"/>
      <c r="E35" s="6"/>
      <c r="F35" s="6"/>
      <c r="G35" s="6"/>
      <c r="H35" s="6"/>
      <c r="I35" s="6"/>
      <c r="J35" s="6"/>
      <c r="K35" s="6"/>
      <c r="L35" s="6"/>
    </row>
    <row r="36" spans="1:12" ht="13.9" customHeight="1">
      <c r="A36" s="5"/>
      <c r="B36" s="6"/>
      <c r="C36" s="7"/>
      <c r="D36" s="6"/>
      <c r="E36" s="6"/>
      <c r="F36" s="6"/>
      <c r="G36" s="6"/>
      <c r="H36" s="6"/>
      <c r="I36" s="6"/>
      <c r="J36" s="6"/>
      <c r="K36" s="6"/>
      <c r="L36" s="6"/>
    </row>
    <row r="37" spans="1:12" ht="13.9" customHeight="1">
      <c r="A37" s="5"/>
      <c r="B37" s="6"/>
      <c r="C37" s="7"/>
      <c r="D37" s="6"/>
      <c r="E37" s="6"/>
      <c r="F37" s="6"/>
      <c r="G37" s="6"/>
      <c r="H37" s="6"/>
      <c r="I37" s="6"/>
      <c r="J37" s="6"/>
      <c r="K37" s="6"/>
      <c r="L37" s="6"/>
    </row>
    <row r="38" spans="1:12" ht="13.9" customHeight="1">
      <c r="A38" s="5"/>
      <c r="B38" s="6"/>
      <c r="C38" s="7"/>
      <c r="D38" s="6"/>
      <c r="E38" s="6"/>
      <c r="F38" s="6"/>
      <c r="G38" s="6"/>
      <c r="H38" s="6"/>
      <c r="I38" s="6"/>
      <c r="J38" s="6"/>
      <c r="K38" s="6"/>
      <c r="L38" s="6"/>
    </row>
    <row r="39" spans="1:12" s="563" customFormat="1" ht="13.9" customHeight="1">
      <c r="A39" s="6"/>
      <c r="B39" s="6"/>
      <c r="C39" s="7"/>
      <c r="D39" s="6"/>
      <c r="E39" s="6"/>
      <c r="F39" s="6"/>
      <c r="G39" s="6"/>
      <c r="H39" s="6"/>
      <c r="I39" s="6"/>
      <c r="J39" s="6"/>
      <c r="K39" s="6"/>
      <c r="L39" s="6"/>
    </row>
  </sheetData>
  <mergeCells count="6">
    <mergeCell ref="F2:I2"/>
    <mergeCell ref="B4:E4"/>
    <mergeCell ref="B6:I6"/>
    <mergeCell ref="F29:I29"/>
    <mergeCell ref="B29:E29"/>
    <mergeCell ref="F4:I4"/>
  </mergeCells>
  <hyperlinks>
    <hyperlink ref="D8" location="Ejercicios!B8" display="Ejercicio 5.1" xr:uid="{00000000-0004-0000-0100-000000000000}"/>
    <hyperlink ref="E8" location="Rta_5.1!A1" display="Respuesta 5.1" xr:uid="{00000000-0004-0000-0100-000001000000}"/>
    <hyperlink ref="E9" location="Rta_5.2!A1" display="Respuesta 5.2" xr:uid="{00000000-0004-0000-0100-000003000000}"/>
    <hyperlink ref="D10" location="Ejercicios!B22" display="Ejercicio 5.3" xr:uid="{00000000-0004-0000-0100-000004000000}"/>
    <hyperlink ref="E10" location="Rta_5.3!A1" display="Respuesta 5.3" xr:uid="{00000000-0004-0000-0100-000005000000}"/>
    <hyperlink ref="D11" location="Ejercicios!B32" display="Ejercicio 5.4" xr:uid="{00000000-0004-0000-0100-000006000000}"/>
    <hyperlink ref="E11" location="Rta_5.4!A1" display="Respuesta 5.4" xr:uid="{00000000-0004-0000-0100-000007000000}"/>
    <hyperlink ref="D12" location="Ejercicios!B36" display="Ejercicio 5.5" xr:uid="{00000000-0004-0000-0100-000008000000}"/>
    <hyperlink ref="E12" location="Rta_5.5!A1" display="Respuesta 5.5" xr:uid="{00000000-0004-0000-0100-000009000000}"/>
    <hyperlink ref="D13" location="Ejercicios!B40" display="Ejercicio 5.6" xr:uid="{00000000-0004-0000-0100-00000A000000}"/>
    <hyperlink ref="E13" location="Rta_5.6!A1" display="Respuesta 5.6" xr:uid="{00000000-0004-0000-0100-00000B000000}"/>
    <hyperlink ref="D14" location="Ejercicios!B46" display="Ejercicio 5.7" xr:uid="{00000000-0004-0000-0100-00000C000000}"/>
    <hyperlink ref="E14" location="Rta_5.7!A1" display="Respuesta 5.7" xr:uid="{00000000-0004-0000-0100-00000D000000}"/>
    <hyperlink ref="D15" location="Ejercicios!B50" display="Ejercicio 5.8" xr:uid="{00000000-0004-0000-0100-00000E000000}"/>
    <hyperlink ref="E15" location="Rta_5.8!A1" display="Respuesta 5.8" xr:uid="{00000000-0004-0000-0100-00000F000000}"/>
    <hyperlink ref="D16" location="Ejercicios!B54" display="Ejercicio 5.9" xr:uid="{00000000-0004-0000-0100-000010000000}"/>
    <hyperlink ref="D17" location="Ejercicios!B81" display="Ejercicio 5.10" xr:uid="{00000000-0004-0000-0100-000012000000}"/>
    <hyperlink ref="E17" location="Rta_5.10!A1" display="Respuesta 5.10" xr:uid="{00000000-0004-0000-0100-000013000000}"/>
    <hyperlink ref="D18" location="Ejercicios!B109" display="Ejercicio 5.11" xr:uid="{00000000-0004-0000-0100-000014000000}"/>
    <hyperlink ref="E18" location="Rta_5.11!A1" display="Respuesta 5.11" xr:uid="{00000000-0004-0000-0100-000015000000}"/>
    <hyperlink ref="D19" location="Ejercicios!B114" display="Ejercicio 5.12" xr:uid="{00000000-0004-0000-0100-000016000000}"/>
    <hyperlink ref="E19" location="Rta_5.12!A1" display="Respuesta 5.12" xr:uid="{00000000-0004-0000-0100-000017000000}"/>
    <hyperlink ref="D20" location="Ejercicios!B119" display="Ejercicio 5.13" xr:uid="{00000000-0004-0000-0100-000018000000}"/>
    <hyperlink ref="E20" location="Rta_5.13!A1" display="Respuesta 5.13" xr:uid="{00000000-0004-0000-0100-000019000000}"/>
    <hyperlink ref="D21" location="Ejercicios!B136" display="Ejercicio 5.14" xr:uid="{00000000-0004-0000-0100-00001A000000}"/>
    <hyperlink ref="E21" location="Rta_5.14!A1" display="Respuesta 5.14" xr:uid="{00000000-0004-0000-0100-00001B000000}"/>
    <hyperlink ref="D22" location="Ejercicios!B140" display="Ejercicio 5.15" xr:uid="{00000000-0004-0000-0100-00001C000000}"/>
    <hyperlink ref="E22" location="Rta_5.15!A1" display="Respuesta 5.15" xr:uid="{00000000-0004-0000-0100-00001D000000}"/>
    <hyperlink ref="D23" location="Ejercicios!B160" display="Ejercicio 5.16" xr:uid="{00000000-0004-0000-0100-00001E000000}"/>
    <hyperlink ref="E23" location="Rta_5.16!A1" display="Respuesta 5.16" xr:uid="{00000000-0004-0000-0100-00001F000000}"/>
    <hyperlink ref="D24" location="Ejercicios!B182" display="Ejercicio 5.17" xr:uid="{00000000-0004-0000-0100-000020000000}"/>
    <hyperlink ref="E24" location="Rta_5.17!A1" display="Respuesta 5.17" xr:uid="{00000000-0004-0000-0100-000021000000}"/>
    <hyperlink ref="D25" location="Ejercicios!B202" display="Ejercicio 5.18" xr:uid="{00000000-0004-0000-0100-000022000000}"/>
    <hyperlink ref="E25" location="Rta_5.18!A1" display="Respuesta 5.18" xr:uid="{00000000-0004-0000-0100-000023000000}"/>
    <hyperlink ref="D26" location="Ejercicios!B218" display="Ejercicio 5.19" xr:uid="{00000000-0004-0000-0100-000024000000}"/>
    <hyperlink ref="E26" location="Rta_5.19!A1" display="Respuesta 5.19" xr:uid="{00000000-0004-0000-0100-000025000000}"/>
    <hyperlink ref="D9" location="Ejercicios!B17" display="Ejercicio 5.2" xr:uid="{00000000-0004-0000-0100-000002000000}"/>
    <hyperlink ref="E16" location="Rta_5.9!A1" display="Respuesta 5.9" xr:uid="{00000000-0004-0000-0100-000011000000}"/>
  </hyperlinks>
  <pageMargins left="0.75" right="0.75" top="1" bottom="1" header="0.5" footer="0.5"/>
  <pageSetup scale="80" orientation="portrait"/>
  <headerFooter>
    <oddFooter>&amp;R&amp;"Arial,Regular"&amp;10&amp;K000000Índice</oddFooter>
  </headerFooter>
  <ignoredErrors>
    <ignoredError sqref="C9:C26"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
  <sheetViews>
    <sheetView showGridLines="0" workbookViewId="0">
      <selection activeCell="N39" sqref="N39"/>
    </sheetView>
  </sheetViews>
  <sheetFormatPr baseColWidth="10" defaultColWidth="9.28515625" defaultRowHeight="12.75" customHeight="1"/>
  <cols>
    <col min="1" max="1" width="9.28515625" style="1" customWidth="1"/>
    <col min="2" max="2" width="6.28515625" style="1" customWidth="1"/>
    <col min="3" max="6" width="9.28515625" style="1" customWidth="1"/>
    <col min="7" max="7" width="10.28515625" style="1" customWidth="1"/>
    <col min="8" max="10" width="11.42578125" style="1" customWidth="1"/>
    <col min="11" max="11" width="8.7109375" style="1" customWidth="1"/>
    <col min="12" max="12" width="9.28515625" style="1" customWidth="1"/>
    <col min="13"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6"/>
      <c r="E2" s="6"/>
      <c r="F2" s="576" t="s">
        <v>1</v>
      </c>
      <c r="G2" s="577"/>
      <c r="H2" s="577"/>
      <c r="I2" s="577"/>
      <c r="J2" s="577"/>
      <c r="K2" s="6"/>
      <c r="L2" s="6"/>
      <c r="M2" s="6"/>
    </row>
    <row r="3" spans="1:13" ht="12.75" customHeight="1">
      <c r="A3" s="5"/>
      <c r="B3" s="6"/>
      <c r="C3" s="6"/>
      <c r="D3" s="6"/>
      <c r="E3" s="6"/>
      <c r="F3" s="6"/>
      <c r="G3" s="6"/>
      <c r="H3" s="10"/>
      <c r="I3" s="10"/>
      <c r="J3" s="10"/>
      <c r="K3" s="6"/>
      <c r="L3" s="6"/>
      <c r="M3" s="6"/>
    </row>
    <row r="4" spans="1:13" ht="12.75" customHeight="1">
      <c r="A4" s="5"/>
      <c r="B4" s="560" t="s">
        <v>437</v>
      </c>
      <c r="C4" s="217"/>
      <c r="D4" s="217"/>
      <c r="E4" s="217"/>
      <c r="F4" s="6"/>
      <c r="G4" s="6"/>
      <c r="H4" s="10"/>
      <c r="I4" s="10"/>
      <c r="J4" s="559" t="s">
        <v>417</v>
      </c>
      <c r="K4" s="6"/>
      <c r="L4" s="6"/>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78"/>
      <c r="G6" s="579"/>
      <c r="H6" s="579"/>
      <c r="I6" s="579"/>
      <c r="J6" s="579"/>
      <c r="K6" s="571"/>
      <c r="L6" s="6"/>
      <c r="M6" s="6"/>
    </row>
    <row r="7" spans="1:13" ht="12.75" customHeight="1">
      <c r="A7" s="5"/>
      <c r="B7" s="6"/>
      <c r="C7" s="6"/>
      <c r="D7" s="6"/>
      <c r="E7" s="6"/>
      <c r="F7" s="6"/>
      <c r="G7" s="6"/>
      <c r="H7" s="6"/>
      <c r="I7" s="6"/>
      <c r="J7" s="6"/>
      <c r="K7" s="6"/>
      <c r="L7" s="6"/>
      <c r="M7" s="6"/>
    </row>
    <row r="8" spans="1:13" ht="12.75" customHeight="1">
      <c r="A8" s="5"/>
      <c r="B8" s="219">
        <v>5.8</v>
      </c>
      <c r="C8" s="604" t="s">
        <v>18</v>
      </c>
      <c r="D8" s="606"/>
      <c r="E8" s="606"/>
      <c r="F8" s="606"/>
      <c r="G8" s="606"/>
      <c r="H8" s="606"/>
      <c r="I8" s="606"/>
      <c r="J8" s="606"/>
      <c r="K8" s="235"/>
      <c r="L8" s="235"/>
      <c r="M8" s="235"/>
    </row>
    <row r="9" spans="1:13" ht="12.75" customHeight="1">
      <c r="A9" s="5"/>
      <c r="B9" s="6"/>
      <c r="C9" s="606"/>
      <c r="D9" s="606"/>
      <c r="E9" s="606"/>
      <c r="F9" s="606"/>
      <c r="G9" s="606"/>
      <c r="H9" s="606"/>
      <c r="I9" s="606"/>
      <c r="J9" s="606"/>
      <c r="K9" s="6"/>
      <c r="L9" s="6"/>
      <c r="M9" s="6"/>
    </row>
    <row r="10" spans="1:13" ht="12.75" customHeight="1">
      <c r="A10" s="5"/>
      <c r="B10" s="6"/>
      <c r="C10" s="232"/>
      <c r="D10" s="232"/>
      <c r="E10" s="232"/>
      <c r="F10" s="232"/>
      <c r="G10" s="232"/>
      <c r="H10" s="232"/>
      <c r="I10" s="232"/>
      <c r="J10" s="232"/>
      <c r="K10" s="6"/>
      <c r="L10" s="6"/>
      <c r="M10" s="6"/>
    </row>
    <row r="11" spans="1:13" ht="18.75" customHeight="1">
      <c r="A11" s="5"/>
      <c r="B11" s="578" t="s">
        <v>95</v>
      </c>
      <c r="C11" s="578"/>
      <c r="D11" s="578"/>
      <c r="E11" s="578"/>
      <c r="F11" s="578"/>
      <c r="G11" s="578"/>
      <c r="H11" s="578"/>
      <c r="I11" s="578"/>
      <c r="J11" s="578"/>
      <c r="K11" s="233"/>
      <c r="L11" s="6"/>
      <c r="M11" s="6"/>
    </row>
    <row r="12" spans="1:13" ht="12.75" customHeight="1">
      <c r="A12" s="5"/>
      <c r="B12" s="6"/>
      <c r="C12" s="6"/>
      <c r="D12" s="6"/>
      <c r="E12" s="6"/>
      <c r="F12" s="6"/>
      <c r="G12" s="6"/>
      <c r="H12" s="6"/>
      <c r="I12" s="6"/>
      <c r="J12" s="6"/>
      <c r="K12" s="6"/>
      <c r="L12" s="6"/>
      <c r="M12" s="6"/>
    </row>
    <row r="13" spans="1:13" ht="12.75" customHeight="1">
      <c r="A13" s="5"/>
      <c r="B13" s="41"/>
      <c r="C13" s="648" t="s">
        <v>125</v>
      </c>
      <c r="D13" s="649"/>
      <c r="E13" s="649"/>
      <c r="F13" s="649"/>
      <c r="G13" s="649"/>
      <c r="H13" s="243"/>
      <c r="I13" s="243"/>
      <c r="J13" s="243"/>
      <c r="K13" s="6"/>
      <c r="L13" s="6"/>
      <c r="M13" s="6"/>
    </row>
    <row r="14" spans="1:13" ht="12.75" customHeight="1">
      <c r="A14" s="5"/>
      <c r="B14" s="243"/>
      <c r="C14" s="243"/>
      <c r="D14" s="243"/>
      <c r="E14" s="243"/>
      <c r="F14" s="243"/>
      <c r="G14" s="243"/>
      <c r="H14" s="243"/>
      <c r="I14" s="243"/>
      <c r="J14" s="243"/>
      <c r="K14" s="6"/>
      <c r="L14" s="6"/>
      <c r="M14" s="6"/>
    </row>
    <row r="15" spans="1:13" ht="12.75" customHeight="1">
      <c r="A15" s="5"/>
      <c r="B15" s="243"/>
      <c r="C15" s="243"/>
      <c r="D15" s="243"/>
      <c r="E15" s="243"/>
      <c r="F15" s="243"/>
      <c r="G15" s="243"/>
      <c r="H15" s="243"/>
      <c r="I15" s="243"/>
      <c r="J15" s="243"/>
      <c r="K15" s="6"/>
      <c r="L15" s="6"/>
      <c r="M15" s="6"/>
    </row>
    <row r="16" spans="1:13" ht="12.75" customHeight="1">
      <c r="A16" s="5"/>
      <c r="B16" s="243"/>
      <c r="C16" s="243"/>
      <c r="D16" s="243"/>
      <c r="E16" s="243"/>
      <c r="F16" s="243"/>
      <c r="G16" s="243"/>
      <c r="H16" s="243"/>
      <c r="I16" s="243"/>
      <c r="J16" s="243"/>
      <c r="K16" s="6"/>
      <c r="L16" s="6"/>
      <c r="M16" s="6"/>
    </row>
    <row r="17" spans="1:13" ht="12.75" customHeight="1">
      <c r="A17" s="5"/>
      <c r="B17" s="243"/>
      <c r="C17" s="243"/>
      <c r="D17" s="243"/>
      <c r="E17" s="243"/>
      <c r="F17" s="243"/>
      <c r="G17" s="243"/>
      <c r="H17" s="243"/>
      <c r="I17" s="243"/>
      <c r="J17" s="243"/>
      <c r="K17" s="6"/>
      <c r="L17" s="6"/>
      <c r="M17" s="6"/>
    </row>
    <row r="18" spans="1:13" ht="12.75" customHeight="1">
      <c r="A18" s="5"/>
      <c r="B18" s="243"/>
      <c r="C18" s="243"/>
      <c r="D18" s="243"/>
      <c r="E18" s="243"/>
      <c r="F18" s="243"/>
      <c r="G18" s="243"/>
      <c r="H18" s="243"/>
      <c r="I18" s="243"/>
      <c r="J18" s="243"/>
      <c r="K18" s="6"/>
      <c r="L18" s="6"/>
      <c r="M18" s="6"/>
    </row>
    <row r="19" spans="1:13" ht="13.9" customHeight="1">
      <c r="A19" s="5"/>
      <c r="B19" s="243"/>
      <c r="C19" s="617" t="s">
        <v>126</v>
      </c>
      <c r="D19" s="647"/>
      <c r="E19" s="647"/>
      <c r="F19" s="647"/>
      <c r="G19" s="647"/>
      <c r="H19" s="642"/>
      <c r="I19" s="642"/>
      <c r="J19" s="642"/>
      <c r="K19" s="6"/>
      <c r="L19" s="6"/>
      <c r="M19" s="6"/>
    </row>
    <row r="20" spans="1:13" ht="12.75" customHeight="1">
      <c r="A20" s="5"/>
      <c r="B20" s="243"/>
      <c r="C20" s="243"/>
      <c r="D20" s="243"/>
      <c r="E20" s="243"/>
      <c r="F20" s="243"/>
      <c r="G20" s="243"/>
      <c r="H20" s="243"/>
      <c r="I20" s="243"/>
      <c r="J20" s="243"/>
      <c r="K20" s="6"/>
      <c r="L20" s="6"/>
      <c r="M20" s="6"/>
    </row>
    <row r="21" spans="1:13" ht="12.75" customHeight="1">
      <c r="A21" s="5"/>
      <c r="B21" s="243"/>
      <c r="C21" s="243"/>
      <c r="D21" s="243"/>
      <c r="E21" s="243"/>
      <c r="F21" s="243"/>
      <c r="G21" s="243"/>
      <c r="H21" s="243"/>
      <c r="I21" s="243"/>
      <c r="J21" s="243"/>
      <c r="K21" s="6"/>
      <c r="L21" s="6"/>
      <c r="M21" s="6"/>
    </row>
    <row r="22" spans="1:13" ht="12.75" customHeight="1">
      <c r="A22" s="5"/>
      <c r="B22" s="243"/>
      <c r="C22" s="243"/>
      <c r="D22" s="243"/>
      <c r="E22" s="243"/>
      <c r="F22" s="243"/>
      <c r="G22" s="243"/>
      <c r="H22" s="243"/>
      <c r="I22" s="243"/>
      <c r="J22" s="243"/>
      <c r="K22" s="6"/>
      <c r="L22" s="6"/>
      <c r="M22" s="6"/>
    </row>
    <row r="23" spans="1:13" ht="12.75" customHeight="1">
      <c r="A23" s="5"/>
      <c r="B23" s="243"/>
      <c r="C23" s="243"/>
      <c r="D23" s="243"/>
      <c r="E23" s="243"/>
      <c r="F23" s="243"/>
      <c r="G23" s="243"/>
      <c r="H23" s="243"/>
      <c r="I23" s="243"/>
      <c r="J23" s="243"/>
      <c r="K23" s="6"/>
      <c r="L23" s="6"/>
      <c r="M23" s="6"/>
    </row>
    <row r="24" spans="1:13" ht="12.75" customHeight="1">
      <c r="A24" s="5"/>
      <c r="B24" s="243"/>
      <c r="C24" s="243"/>
      <c r="D24" s="243"/>
      <c r="E24" s="243"/>
      <c r="F24" s="243"/>
      <c r="G24" s="243"/>
      <c r="H24" s="243"/>
      <c r="I24" s="243"/>
      <c r="J24" s="243"/>
      <c r="K24" s="6"/>
      <c r="L24" s="6"/>
      <c r="M24" s="6"/>
    </row>
    <row r="25" spans="1:13" ht="12.75" customHeight="1">
      <c r="A25" s="5"/>
      <c r="B25" s="243"/>
      <c r="C25" s="243"/>
      <c r="D25" s="243"/>
      <c r="E25" s="243"/>
      <c r="F25" s="243"/>
      <c r="G25" s="243"/>
      <c r="H25" s="243"/>
      <c r="I25" s="243"/>
      <c r="J25" s="243"/>
      <c r="K25" s="6"/>
      <c r="L25" s="6"/>
      <c r="M25" s="6"/>
    </row>
    <row r="26" spans="1:13" ht="12.75" customHeight="1">
      <c r="A26" s="5"/>
      <c r="B26" s="243"/>
      <c r="C26" s="243"/>
      <c r="D26" s="243"/>
      <c r="E26" s="243"/>
      <c r="F26" s="243"/>
      <c r="G26" s="243"/>
      <c r="H26" s="243"/>
      <c r="I26" s="243"/>
      <c r="J26" s="243"/>
      <c r="K26" s="6"/>
      <c r="L26" s="6"/>
      <c r="M26" s="6"/>
    </row>
    <row r="27" spans="1:13" ht="12.75" customHeight="1">
      <c r="A27" s="5"/>
      <c r="B27" s="243"/>
      <c r="C27" s="648" t="s">
        <v>127</v>
      </c>
      <c r="D27" s="649"/>
      <c r="E27" s="649"/>
      <c r="F27" s="649"/>
      <c r="G27" s="649"/>
      <c r="H27" s="243"/>
      <c r="I27" s="243"/>
      <c r="J27" s="243"/>
      <c r="K27" s="6"/>
      <c r="L27" s="6"/>
      <c r="M27" s="6"/>
    </row>
    <row r="28" spans="1:13" ht="12.75" customHeight="1">
      <c r="A28" s="5"/>
      <c r="B28" s="243"/>
      <c r="C28" s="243"/>
      <c r="D28" s="243"/>
      <c r="E28" s="243"/>
      <c r="F28" s="243"/>
      <c r="G28" s="243"/>
      <c r="H28" s="243"/>
      <c r="I28" s="243"/>
      <c r="J28" s="243"/>
      <c r="K28" s="6"/>
      <c r="L28" s="6"/>
      <c r="M28" s="6"/>
    </row>
    <row r="29" spans="1:13" ht="12.75" customHeight="1">
      <c r="A29" s="5"/>
      <c r="B29" s="243"/>
      <c r="C29" s="243"/>
      <c r="D29" s="243"/>
      <c r="E29" s="243"/>
      <c r="F29" s="243"/>
      <c r="G29" s="243"/>
      <c r="H29" s="243"/>
      <c r="I29" s="243"/>
      <c r="J29" s="243"/>
      <c r="K29" s="6"/>
      <c r="L29" s="6"/>
      <c r="M29" s="6"/>
    </row>
    <row r="30" spans="1:13" ht="12.75" customHeight="1">
      <c r="A30" s="5"/>
      <c r="B30" s="243"/>
      <c r="C30" s="243"/>
      <c r="D30" s="243"/>
      <c r="E30" s="243"/>
      <c r="F30" s="243"/>
      <c r="G30" s="243"/>
      <c r="H30" s="243"/>
      <c r="I30" s="243"/>
      <c r="J30" s="243"/>
      <c r="K30" s="6"/>
      <c r="L30" s="6"/>
      <c r="M30" s="6"/>
    </row>
    <row r="31" spans="1:13" ht="13.9" customHeight="1">
      <c r="A31" s="5"/>
      <c r="B31" s="243"/>
      <c r="C31" s="585" t="s">
        <v>128</v>
      </c>
      <c r="D31" s="652"/>
      <c r="E31" s="652"/>
      <c r="F31" s="652"/>
      <c r="G31" s="652"/>
      <c r="H31" s="652"/>
      <c r="I31" s="652"/>
      <c r="J31" s="652"/>
      <c r="K31" s="6"/>
      <c r="L31" s="6"/>
      <c r="M31" s="6"/>
    </row>
    <row r="32" spans="1:13" ht="12.75" customHeight="1">
      <c r="A32" s="5"/>
      <c r="B32" s="243"/>
      <c r="C32" s="652"/>
      <c r="D32" s="652"/>
      <c r="E32" s="652"/>
      <c r="F32" s="652"/>
      <c r="G32" s="652"/>
      <c r="H32" s="652"/>
      <c r="I32" s="652"/>
      <c r="J32" s="652"/>
      <c r="K32" s="6"/>
      <c r="L32" s="6"/>
      <c r="M32" s="6"/>
    </row>
    <row r="33" spans="1:13" ht="12.75" customHeight="1">
      <c r="A33" s="5"/>
      <c r="B33" s="243"/>
      <c r="C33" s="243"/>
      <c r="D33" s="243"/>
      <c r="E33" s="243"/>
      <c r="F33" s="243"/>
      <c r="G33" s="243"/>
      <c r="H33" s="243"/>
      <c r="I33" s="243"/>
      <c r="J33" s="243"/>
      <c r="K33" s="6"/>
      <c r="L33" s="6"/>
      <c r="M33" s="6"/>
    </row>
    <row r="34" spans="1:13" ht="12.75" customHeight="1">
      <c r="A34" s="5"/>
      <c r="B34" s="243"/>
      <c r="C34" s="243"/>
      <c r="D34" s="243"/>
      <c r="E34" s="243"/>
      <c r="F34" s="243"/>
      <c r="G34" s="243"/>
      <c r="H34" s="243"/>
      <c r="I34" s="243"/>
      <c r="J34" s="243"/>
      <c r="K34" s="6"/>
      <c r="L34" s="6"/>
      <c r="M34" s="6"/>
    </row>
    <row r="35" spans="1:13" ht="12.75" customHeight="1">
      <c r="A35" s="5"/>
      <c r="B35" s="243"/>
      <c r="C35" s="243"/>
      <c r="D35" s="243"/>
      <c r="E35" s="243"/>
      <c r="F35" s="243"/>
      <c r="G35" s="243"/>
      <c r="H35" s="243"/>
      <c r="I35" s="243"/>
      <c r="J35" s="243"/>
      <c r="K35" s="6"/>
      <c r="L35" s="6"/>
      <c r="M35" s="6"/>
    </row>
    <row r="36" spans="1:13" ht="12.75" customHeight="1">
      <c r="A36" s="5"/>
      <c r="B36" s="243"/>
      <c r="C36" s="243"/>
      <c r="D36" s="243"/>
      <c r="E36" s="243"/>
      <c r="F36" s="243"/>
      <c r="G36" s="243"/>
      <c r="H36" s="243"/>
      <c r="I36" s="243"/>
      <c r="J36" s="243"/>
      <c r="K36" s="6"/>
      <c r="L36" s="6"/>
      <c r="M36" s="6"/>
    </row>
    <row r="37" spans="1:13" ht="12.75" customHeight="1">
      <c r="A37" s="5"/>
      <c r="B37" s="243"/>
      <c r="C37" s="243"/>
      <c r="D37" s="243"/>
      <c r="E37" s="243"/>
      <c r="F37" s="243"/>
      <c r="G37" s="243"/>
      <c r="H37" s="243"/>
      <c r="I37" s="243"/>
      <c r="J37" s="243"/>
      <c r="K37" s="6"/>
      <c r="L37" s="6"/>
      <c r="M37" s="6"/>
    </row>
    <row r="38" spans="1:13" ht="12.75" customHeight="1">
      <c r="A38" s="5"/>
      <c r="B38" s="243"/>
      <c r="C38" s="243"/>
      <c r="D38" s="243"/>
      <c r="E38" s="243"/>
      <c r="F38" s="243"/>
      <c r="G38" s="243"/>
      <c r="H38" s="243"/>
      <c r="I38" s="243"/>
      <c r="J38" s="243"/>
      <c r="K38" s="6"/>
      <c r="L38" s="6"/>
      <c r="M38" s="6"/>
    </row>
    <row r="39" spans="1:13" ht="13.9" customHeight="1">
      <c r="A39" s="5"/>
      <c r="B39" s="243"/>
      <c r="C39" s="585" t="s">
        <v>129</v>
      </c>
      <c r="D39" s="653"/>
      <c r="E39" s="653"/>
      <c r="F39" s="653"/>
      <c r="G39" s="653"/>
      <c r="H39" s="653"/>
      <c r="I39" s="653"/>
      <c r="J39" s="653"/>
      <c r="K39" s="6"/>
      <c r="L39" s="6"/>
      <c r="M39" s="6"/>
    </row>
    <row r="40" spans="1:13" ht="12.75" customHeight="1">
      <c r="A40" s="5"/>
      <c r="B40" s="243"/>
      <c r="C40" s="243"/>
      <c r="D40" s="243"/>
      <c r="E40" s="243"/>
      <c r="F40" s="243"/>
      <c r="G40" s="243"/>
      <c r="H40" s="243"/>
      <c r="I40" s="243"/>
      <c r="J40" s="243"/>
      <c r="K40" s="6"/>
      <c r="L40" s="6"/>
      <c r="M40" s="6"/>
    </row>
    <row r="41" spans="1:13" ht="12.75" customHeight="1">
      <c r="A41" s="5"/>
      <c r="B41" s="243"/>
      <c r="C41" s="243"/>
      <c r="D41" s="243"/>
      <c r="E41" s="243"/>
      <c r="F41" s="243"/>
      <c r="G41" s="243"/>
      <c r="H41" s="243"/>
      <c r="I41" s="243"/>
      <c r="J41" s="243"/>
      <c r="K41" s="6"/>
      <c r="L41" s="6"/>
      <c r="M41" s="6"/>
    </row>
    <row r="42" spans="1:13" ht="12.75" customHeight="1">
      <c r="A42" s="5"/>
      <c r="B42" s="243"/>
      <c r="C42" s="243"/>
      <c r="D42" s="243"/>
      <c r="E42" s="243"/>
      <c r="F42" s="243"/>
      <c r="G42" s="243"/>
      <c r="H42" s="243"/>
      <c r="I42" s="243"/>
      <c r="J42" s="243"/>
      <c r="K42" s="6"/>
      <c r="L42" s="6"/>
      <c r="M42" s="6"/>
    </row>
    <row r="43" spans="1:13" ht="12.75" customHeight="1">
      <c r="A43" s="5"/>
      <c r="B43" s="243"/>
      <c r="C43" s="648" t="s">
        <v>130</v>
      </c>
      <c r="D43" s="649"/>
      <c r="E43" s="649"/>
      <c r="F43" s="649"/>
      <c r="G43" s="649"/>
      <c r="H43" s="649"/>
      <c r="I43" s="243"/>
      <c r="J43" s="243"/>
      <c r="K43" s="6"/>
      <c r="L43" s="6"/>
      <c r="M43" s="6"/>
    </row>
    <row r="44" spans="1:13" ht="12.75" customHeight="1">
      <c r="A44" s="5"/>
      <c r="B44" s="243"/>
      <c r="C44" s="243"/>
      <c r="D44" s="243"/>
      <c r="E44" s="243"/>
      <c r="F44" s="243"/>
      <c r="G44" s="243"/>
      <c r="H44" s="243"/>
      <c r="I44" s="243"/>
      <c r="J44" s="243"/>
      <c r="K44" s="6"/>
      <c r="L44" s="6"/>
      <c r="M44" s="6"/>
    </row>
    <row r="45" spans="1:13" ht="12.75" customHeight="1">
      <c r="A45" s="5"/>
      <c r="B45" s="243"/>
      <c r="C45" s="243"/>
      <c r="D45" s="243"/>
      <c r="E45" s="243"/>
      <c r="F45" s="243"/>
      <c r="G45" s="243"/>
      <c r="H45" s="243"/>
      <c r="I45" s="243"/>
      <c r="J45" s="243"/>
      <c r="K45" s="6"/>
      <c r="L45" s="6"/>
      <c r="M45" s="6"/>
    </row>
    <row r="46" spans="1:13" ht="12.75" customHeight="1">
      <c r="A46" s="5"/>
      <c r="B46" s="243"/>
      <c r="C46" s="243"/>
      <c r="D46" s="243"/>
      <c r="E46" s="243"/>
      <c r="F46" s="243"/>
      <c r="G46" s="243"/>
      <c r="H46" s="243"/>
      <c r="I46" s="243"/>
      <c r="J46" s="243"/>
      <c r="K46" s="6"/>
      <c r="L46" s="6"/>
      <c r="M46" s="6"/>
    </row>
    <row r="47" spans="1:13" ht="12.75" customHeight="1">
      <c r="A47" s="5"/>
      <c r="B47" s="243"/>
      <c r="C47" s="243"/>
      <c r="D47" s="243"/>
      <c r="E47" s="243"/>
      <c r="F47" s="243"/>
      <c r="G47" s="243"/>
      <c r="H47" s="243"/>
      <c r="I47" s="243"/>
      <c r="J47" s="243"/>
      <c r="K47" s="6"/>
      <c r="L47" s="6"/>
      <c r="M47" s="6"/>
    </row>
    <row r="48" spans="1:13" ht="12.75" customHeight="1">
      <c r="A48" s="5"/>
      <c r="B48" s="243"/>
      <c r="C48" s="243"/>
      <c r="D48" s="243"/>
      <c r="E48" s="243"/>
      <c r="F48" s="243"/>
      <c r="G48" s="243"/>
      <c r="H48" s="243"/>
      <c r="I48" s="243"/>
      <c r="J48" s="243"/>
      <c r="K48" s="6"/>
      <c r="L48" s="6"/>
      <c r="M48" s="6"/>
    </row>
    <row r="49" spans="1:13" ht="12.75" customHeight="1">
      <c r="A49" s="5"/>
      <c r="B49" s="243"/>
      <c r="C49" s="243"/>
      <c r="D49" s="243"/>
      <c r="E49" s="243"/>
      <c r="F49" s="243"/>
      <c r="G49" s="243"/>
      <c r="H49" s="243"/>
      <c r="I49" s="243"/>
      <c r="J49" s="243"/>
      <c r="K49" s="6"/>
      <c r="L49" s="6"/>
      <c r="M49" s="6"/>
    </row>
    <row r="50" spans="1:13" s="563" customFormat="1" ht="15.75" customHeight="1">
      <c r="A50" s="5"/>
      <c r="B50" s="578" t="s">
        <v>11</v>
      </c>
      <c r="C50" s="578"/>
      <c r="D50" s="578"/>
      <c r="E50" s="578"/>
      <c r="F50" s="578"/>
      <c r="G50" s="579" t="s">
        <v>12</v>
      </c>
      <c r="H50" s="579"/>
      <c r="I50" s="579"/>
      <c r="J50" s="579"/>
      <c r="K50" s="6"/>
      <c r="L50" s="6"/>
      <c r="M50" s="6"/>
    </row>
    <row r="51" spans="1:13" s="563" customFormat="1" ht="12.75" customHeight="1"/>
  </sheetData>
  <mergeCells count="13">
    <mergeCell ref="B50:F50"/>
    <mergeCell ref="G50:J50"/>
    <mergeCell ref="C43:H43"/>
    <mergeCell ref="C31:J32"/>
    <mergeCell ref="F2:J2"/>
    <mergeCell ref="B6:F6"/>
    <mergeCell ref="C8:J9"/>
    <mergeCell ref="C39:J39"/>
    <mergeCell ref="C19:J19"/>
    <mergeCell ref="C13:G13"/>
    <mergeCell ref="C27:G27"/>
    <mergeCell ref="G6:J6"/>
    <mergeCell ref="B11:J11"/>
  </mergeCells>
  <hyperlinks>
    <hyperlink ref="B4" location="Ejercicios!A1" display="Volver a ejercicios" xr:uid="{00000000-0004-0000-0A00-000000000000}"/>
    <hyperlink ref="J4" location="Índice!A1" display="Volver al índice" xr:uid="{00000000-0004-0000-0A00-000001000000}"/>
  </hyperlinks>
  <pageMargins left="0.75" right="0.75" top="1" bottom="1" header="0.5" footer="0.5"/>
  <pageSetup scale="80" orientation="portrait"/>
  <headerFooter>
    <oddFooter>&amp;R&amp;"Arial,Regular"&amp;10&amp;K000000Rta_5.8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7"/>
  <sheetViews>
    <sheetView showGridLines="0" workbookViewId="0">
      <selection activeCell="R17" sqref="R17"/>
    </sheetView>
  </sheetViews>
  <sheetFormatPr baseColWidth="10" defaultColWidth="9.28515625" defaultRowHeight="12.75" customHeight="1"/>
  <cols>
    <col min="1" max="1" width="9.28515625" style="1" customWidth="1"/>
    <col min="2" max="2" width="3.7109375" style="1" customWidth="1"/>
    <col min="3" max="3" width="11" style="1" customWidth="1"/>
    <col min="4" max="4" width="3" style="1" customWidth="1"/>
    <col min="5" max="7" width="8.7109375" style="1" customWidth="1"/>
    <col min="8" max="8" width="9.28515625" style="1" customWidth="1"/>
    <col min="9" max="9" width="4" style="1" customWidth="1"/>
    <col min="10" max="10" width="9.28515625" style="1" customWidth="1"/>
    <col min="11" max="11" width="2.42578125" style="1" customWidth="1"/>
    <col min="12" max="12" width="3" style="1" customWidth="1"/>
    <col min="13" max="13" width="2.28515625" style="1" customWidth="1"/>
    <col min="14" max="14" width="9.42578125" style="1" customWidth="1"/>
    <col min="15" max="15" width="8.7109375" style="1" customWidth="1"/>
    <col min="16" max="18" width="9.28515625" style="1" customWidth="1"/>
    <col min="19" max="20" width="9.28515625" style="563" customWidth="1"/>
    <col min="21" max="16384" width="9.28515625" style="1"/>
  </cols>
  <sheetData>
    <row r="1" spans="1:19" ht="13.9" customHeight="1">
      <c r="A1" s="2"/>
      <c r="B1" s="3"/>
      <c r="C1" s="3"/>
      <c r="D1" s="3"/>
      <c r="E1" s="3"/>
      <c r="F1" s="3"/>
      <c r="G1" s="3"/>
      <c r="H1" s="3"/>
      <c r="I1" s="3"/>
      <c r="J1" s="3"/>
      <c r="K1" s="3"/>
      <c r="L1" s="3"/>
      <c r="M1" s="3"/>
      <c r="N1" s="3"/>
      <c r="O1" s="3"/>
      <c r="P1" s="3"/>
      <c r="Q1" s="3"/>
      <c r="R1" s="3"/>
      <c r="S1" s="3"/>
    </row>
    <row r="2" spans="1:19" ht="13.9" customHeight="1">
      <c r="A2" s="5"/>
      <c r="B2" s="6"/>
      <c r="C2" s="6"/>
      <c r="D2" s="6"/>
      <c r="E2" s="6"/>
      <c r="F2" s="6"/>
      <c r="G2" s="6"/>
      <c r="H2" s="6"/>
      <c r="I2" s="6"/>
      <c r="J2" s="6"/>
      <c r="K2" s="6"/>
      <c r="L2" s="6"/>
      <c r="M2" s="6"/>
      <c r="N2" s="34" t="s">
        <v>1</v>
      </c>
      <c r="O2" s="10"/>
      <c r="P2" s="10"/>
      <c r="Q2" s="10"/>
      <c r="R2" s="10"/>
      <c r="S2" s="572"/>
    </row>
    <row r="3" spans="1:19" ht="13.9" customHeight="1">
      <c r="A3" s="5"/>
      <c r="B3" s="6"/>
      <c r="C3" s="6"/>
      <c r="D3" s="6"/>
      <c r="E3" s="6"/>
      <c r="F3" s="6"/>
      <c r="G3" s="6"/>
      <c r="H3" s="6"/>
      <c r="I3" s="6"/>
      <c r="J3" s="6"/>
      <c r="K3" s="6"/>
      <c r="L3" s="10"/>
      <c r="M3" s="10"/>
      <c r="N3" s="10"/>
      <c r="O3" s="6"/>
      <c r="P3" s="6"/>
      <c r="Q3" s="6"/>
      <c r="R3" s="6"/>
      <c r="S3" s="6"/>
    </row>
    <row r="4" spans="1:19" ht="13.9" customHeight="1">
      <c r="A4" s="5"/>
      <c r="B4" s="560" t="s">
        <v>437</v>
      </c>
      <c r="C4" s="217"/>
      <c r="D4" s="217"/>
      <c r="E4" s="217"/>
      <c r="F4" s="217"/>
      <c r="G4" s="217"/>
      <c r="H4" s="217"/>
      <c r="I4" s="217"/>
      <c r="J4" s="602" t="s">
        <v>417</v>
      </c>
      <c r="K4" s="603"/>
      <c r="L4" s="603"/>
      <c r="M4" s="603"/>
      <c r="N4" s="603"/>
      <c r="O4" s="6"/>
      <c r="P4" s="6"/>
      <c r="Q4" s="6"/>
      <c r="R4" s="6"/>
      <c r="S4" s="6"/>
    </row>
    <row r="5" spans="1:19" ht="13.9" customHeight="1">
      <c r="A5" s="5"/>
      <c r="B5" s="6"/>
      <c r="C5" s="6"/>
      <c r="D5" s="6"/>
      <c r="E5" s="6"/>
      <c r="F5" s="6"/>
      <c r="G5" s="6"/>
      <c r="H5" s="6"/>
      <c r="I5" s="6"/>
      <c r="J5" s="6"/>
      <c r="K5" s="6"/>
      <c r="L5" s="6"/>
      <c r="M5" s="6"/>
      <c r="N5" s="6"/>
      <c r="O5" s="6"/>
      <c r="P5" s="6"/>
      <c r="Q5" s="6"/>
      <c r="R5" s="6"/>
      <c r="S5" s="6"/>
    </row>
    <row r="6" spans="1:19" ht="18.399999999999999" customHeight="1">
      <c r="A6" s="5"/>
      <c r="B6" s="578" t="s">
        <v>94</v>
      </c>
      <c r="C6" s="578"/>
      <c r="D6" s="578"/>
      <c r="E6" s="578"/>
      <c r="F6" s="578"/>
      <c r="G6" s="578"/>
      <c r="H6" s="579"/>
      <c r="I6" s="579"/>
      <c r="J6" s="579"/>
      <c r="K6" s="579"/>
      <c r="L6" s="579"/>
      <c r="M6" s="579"/>
      <c r="N6" s="579"/>
      <c r="O6" s="6"/>
      <c r="P6" s="6"/>
      <c r="Q6" s="6"/>
      <c r="R6" s="6"/>
      <c r="S6" s="6"/>
    </row>
    <row r="7" spans="1:19" ht="13.9" customHeight="1">
      <c r="A7" s="5"/>
      <c r="B7" s="6"/>
      <c r="C7" s="6"/>
      <c r="D7" s="6"/>
      <c r="E7" s="6"/>
      <c r="F7" s="6"/>
      <c r="G7" s="6"/>
      <c r="H7" s="6"/>
      <c r="I7" s="6"/>
      <c r="J7" s="6"/>
      <c r="K7" s="6"/>
      <c r="L7" s="6"/>
      <c r="M7" s="6"/>
      <c r="N7" s="6"/>
      <c r="O7" s="6"/>
      <c r="P7" s="6"/>
      <c r="Q7" s="6"/>
      <c r="R7" s="6"/>
      <c r="S7" s="6"/>
    </row>
    <row r="8" spans="1:19" ht="12.75" customHeight="1">
      <c r="A8" s="5"/>
      <c r="B8" s="219">
        <v>5.9</v>
      </c>
      <c r="C8" s="67" t="s">
        <v>19</v>
      </c>
      <c r="D8" s="235"/>
      <c r="E8" s="235"/>
      <c r="F8" s="235"/>
      <c r="G8" s="235"/>
      <c r="H8" s="235"/>
      <c r="I8" s="235"/>
      <c r="J8" s="235"/>
      <c r="K8" s="235"/>
      <c r="L8" s="235"/>
      <c r="M8" s="235"/>
      <c r="N8" s="6"/>
      <c r="O8" s="6"/>
      <c r="P8" s="6"/>
      <c r="Q8" s="6"/>
      <c r="R8" s="6"/>
      <c r="S8" s="6"/>
    </row>
    <row r="9" spans="1:19" ht="12.75" customHeight="1">
      <c r="A9" s="5"/>
      <c r="B9" s="105"/>
      <c r="C9" s="244"/>
      <c r="D9" s="235"/>
      <c r="E9" s="235"/>
      <c r="F9" s="235"/>
      <c r="G9" s="235"/>
      <c r="H9" s="235"/>
      <c r="I9" s="235"/>
      <c r="J9" s="235"/>
      <c r="K9" s="235"/>
      <c r="L9" s="235"/>
      <c r="M9" s="235"/>
      <c r="N9" s="6"/>
      <c r="O9" s="6"/>
      <c r="P9" s="6"/>
      <c r="Q9" s="6"/>
      <c r="R9" s="6"/>
      <c r="S9" s="6"/>
    </row>
    <row r="10" spans="1:19" ht="12.75" customHeight="1">
      <c r="A10" s="5"/>
      <c r="B10" s="105"/>
      <c r="C10" s="38" t="s">
        <v>270</v>
      </c>
      <c r="D10" s="235"/>
      <c r="E10" s="235"/>
      <c r="F10" s="235"/>
      <c r="G10" s="235"/>
      <c r="H10" s="235"/>
      <c r="I10" s="235"/>
      <c r="J10" s="235"/>
      <c r="K10" s="235"/>
      <c r="L10" s="235"/>
      <c r="M10" s="235"/>
      <c r="N10" s="6"/>
      <c r="O10" s="6"/>
      <c r="P10" s="6"/>
      <c r="Q10" s="6"/>
      <c r="R10" s="6"/>
      <c r="S10" s="6"/>
    </row>
    <row r="11" spans="1:19" ht="12.75" customHeight="1">
      <c r="A11" s="5"/>
      <c r="B11" s="105"/>
      <c r="C11" s="38" t="s">
        <v>271</v>
      </c>
      <c r="D11" s="235"/>
      <c r="E11" s="235"/>
      <c r="F11" s="235"/>
      <c r="G11" s="235"/>
      <c r="H11" s="235"/>
      <c r="I11" s="235"/>
      <c r="J11" s="235"/>
      <c r="K11" s="235"/>
      <c r="L11" s="235"/>
      <c r="M11" s="235"/>
      <c r="N11" s="6"/>
      <c r="O11" s="6"/>
      <c r="P11" s="6"/>
      <c r="Q11" s="6"/>
      <c r="R11" s="6"/>
      <c r="S11" s="6"/>
    </row>
    <row r="12" spans="1:19" ht="12.75" customHeight="1">
      <c r="A12" s="5"/>
      <c r="B12" s="105"/>
      <c r="C12" s="38" t="s">
        <v>272</v>
      </c>
      <c r="D12" s="235"/>
      <c r="E12" s="235"/>
      <c r="F12" s="235"/>
      <c r="G12" s="235"/>
      <c r="H12" s="235"/>
      <c r="I12" s="235"/>
      <c r="J12" s="235"/>
      <c r="K12" s="235"/>
      <c r="L12" s="235"/>
      <c r="M12" s="235"/>
      <c r="N12" s="6"/>
      <c r="O12" s="6"/>
      <c r="P12" s="6"/>
      <c r="Q12" s="6"/>
      <c r="R12" s="6"/>
      <c r="S12" s="6"/>
    </row>
    <row r="13" spans="1:19" ht="12.75" customHeight="1">
      <c r="A13" s="5"/>
      <c r="B13" s="105"/>
      <c r="C13" s="38" t="s">
        <v>307</v>
      </c>
      <c r="D13" s="235"/>
      <c r="E13" s="235"/>
      <c r="F13" s="235"/>
      <c r="G13" s="235"/>
      <c r="H13" s="235"/>
      <c r="I13" s="235"/>
      <c r="J13" s="235"/>
      <c r="K13" s="235"/>
      <c r="L13" s="235"/>
      <c r="M13" s="235"/>
      <c r="N13" s="6"/>
      <c r="O13" s="6"/>
      <c r="P13" s="6"/>
      <c r="Q13" s="6"/>
      <c r="R13" s="6"/>
      <c r="S13" s="6"/>
    </row>
    <row r="14" spans="1:19" ht="13.9" customHeight="1">
      <c r="A14" s="5"/>
      <c r="B14" s="6"/>
      <c r="C14" s="235"/>
      <c r="D14" s="235"/>
      <c r="E14" s="235"/>
      <c r="F14" s="235"/>
      <c r="G14" s="235"/>
      <c r="H14" s="235"/>
      <c r="I14" s="235"/>
      <c r="J14" s="235"/>
      <c r="K14" s="6"/>
      <c r="L14" s="6"/>
      <c r="M14" s="6"/>
      <c r="N14" s="6"/>
      <c r="O14" s="6"/>
      <c r="P14" s="6"/>
      <c r="Q14" s="6"/>
      <c r="R14" s="6"/>
      <c r="S14" s="6"/>
    </row>
    <row r="15" spans="1:19" ht="18.399999999999999" customHeight="1">
      <c r="A15" s="5"/>
      <c r="B15" s="578" t="s">
        <v>95</v>
      </c>
      <c r="C15" s="578"/>
      <c r="D15" s="578"/>
      <c r="E15" s="578"/>
      <c r="F15" s="578"/>
      <c r="G15" s="578"/>
      <c r="H15" s="578"/>
      <c r="I15" s="578"/>
      <c r="J15" s="578"/>
      <c r="K15" s="578"/>
      <c r="L15" s="578"/>
      <c r="M15" s="578"/>
      <c r="N15" s="578"/>
      <c r="O15" s="6"/>
      <c r="P15" s="6"/>
      <c r="Q15" s="6"/>
      <c r="R15" s="6"/>
      <c r="S15" s="6"/>
    </row>
    <row r="16" spans="1:19" ht="13.9" customHeight="1">
      <c r="A16" s="5"/>
      <c r="B16" s="6"/>
      <c r="C16" s="6"/>
      <c r="D16" s="6"/>
      <c r="E16" s="6"/>
      <c r="F16" s="6"/>
      <c r="G16" s="6"/>
      <c r="H16" s="6"/>
      <c r="I16" s="6"/>
      <c r="J16" s="6"/>
      <c r="K16" s="6"/>
      <c r="L16" s="6"/>
      <c r="M16" s="6"/>
      <c r="N16" s="6"/>
      <c r="O16" s="6"/>
      <c r="P16" s="6"/>
      <c r="Q16" s="6"/>
      <c r="R16" s="6"/>
      <c r="S16" s="6"/>
    </row>
    <row r="17" spans="1:19" ht="13.9" customHeight="1">
      <c r="A17" s="5"/>
      <c r="B17" s="41"/>
      <c r="C17" s="618" t="s">
        <v>20</v>
      </c>
      <c r="D17" s="619"/>
      <c r="E17" s="619"/>
      <c r="F17" s="619"/>
      <c r="G17" s="619"/>
      <c r="H17" s="6"/>
      <c r="I17" s="6"/>
      <c r="J17" s="6"/>
      <c r="K17" s="6"/>
      <c r="L17" s="6"/>
      <c r="M17" s="6"/>
      <c r="N17" s="6"/>
      <c r="O17" s="6"/>
      <c r="P17" s="246"/>
      <c r="Q17" s="6"/>
      <c r="R17" s="6"/>
      <c r="S17" s="6"/>
    </row>
    <row r="18" spans="1:19" ht="13.9" customHeight="1">
      <c r="A18" s="5"/>
      <c r="B18" s="6"/>
      <c r="C18" s="620"/>
      <c r="D18" s="621"/>
      <c r="E18" s="621"/>
      <c r="F18" s="621"/>
      <c r="G18" s="621"/>
      <c r="H18" s="6"/>
      <c r="I18" s="6"/>
      <c r="J18" s="6"/>
      <c r="K18" s="6"/>
      <c r="L18" s="6"/>
      <c r="M18" s="6"/>
      <c r="N18" s="6"/>
      <c r="O18" s="6"/>
      <c r="P18" s="6"/>
      <c r="Q18" s="6"/>
      <c r="R18" s="6"/>
      <c r="S18" s="6"/>
    </row>
    <row r="19" spans="1:19" ht="7.9" customHeight="1">
      <c r="A19" s="5"/>
      <c r="B19" s="6"/>
      <c r="C19" s="179"/>
      <c r="D19" s="179"/>
      <c r="E19" s="179"/>
      <c r="F19" s="179"/>
      <c r="G19" s="179"/>
      <c r="H19" s="6"/>
      <c r="I19" s="6"/>
      <c r="J19" s="6"/>
      <c r="K19" s="29"/>
      <c r="L19" s="6"/>
      <c r="M19" s="6"/>
      <c r="N19" s="6"/>
      <c r="O19" s="6"/>
      <c r="P19" s="230"/>
      <c r="Q19" s="230"/>
      <c r="R19" s="213"/>
      <c r="S19" s="6"/>
    </row>
    <row r="20" spans="1:19" ht="14.65" customHeight="1">
      <c r="A20" s="5"/>
      <c r="B20" s="6"/>
      <c r="C20" s="247" t="s">
        <v>269</v>
      </c>
      <c r="D20" s="247"/>
      <c r="E20" s="70">
        <v>2019</v>
      </c>
      <c r="F20" s="70">
        <v>2020</v>
      </c>
      <c r="G20" s="70">
        <v>2021</v>
      </c>
      <c r="H20" s="248"/>
      <c r="I20" s="249" t="s">
        <v>131</v>
      </c>
      <c r="J20" s="250">
        <f>F32</f>
        <v>105.48</v>
      </c>
      <c r="K20" s="245" t="s">
        <v>98</v>
      </c>
      <c r="L20" s="219">
        <v>1</v>
      </c>
      <c r="M20" s="238" t="s">
        <v>104</v>
      </c>
      <c r="N20" s="251">
        <f>J20/J21-L20</f>
        <v>1.6184971098265999E-2</v>
      </c>
      <c r="O20" s="6"/>
      <c r="P20" s="6"/>
      <c r="Q20" s="6"/>
      <c r="R20" s="6"/>
      <c r="S20" s="6"/>
    </row>
    <row r="21" spans="1:19" ht="14.25" customHeight="1">
      <c r="A21" s="5"/>
      <c r="B21" s="6"/>
      <c r="C21" s="71" t="s">
        <v>21</v>
      </c>
      <c r="D21" s="72"/>
      <c r="E21" s="73">
        <v>100.6</v>
      </c>
      <c r="F21" s="73">
        <v>104.24</v>
      </c>
      <c r="G21" s="73">
        <v>105.91</v>
      </c>
      <c r="H21" s="252"/>
      <c r="I21" s="27"/>
      <c r="J21" s="253">
        <f>E32</f>
        <v>103.8</v>
      </c>
      <c r="K21" s="254"/>
      <c r="L21" s="41"/>
      <c r="M21" s="41"/>
      <c r="N21" s="41"/>
      <c r="O21" s="6"/>
      <c r="P21" s="6"/>
      <c r="Q21" s="6"/>
      <c r="R21" s="6"/>
      <c r="S21" s="6"/>
    </row>
    <row r="22" spans="1:19" ht="12.75" customHeight="1">
      <c r="A22" s="5"/>
      <c r="B22" s="6"/>
      <c r="C22" s="74" t="s">
        <v>22</v>
      </c>
      <c r="D22" s="75"/>
      <c r="E22" s="76">
        <v>101.18</v>
      </c>
      <c r="F22" s="76">
        <v>102.94</v>
      </c>
      <c r="G22" s="76">
        <v>106.58</v>
      </c>
      <c r="H22" s="252"/>
      <c r="I22" s="27"/>
      <c r="J22" s="27"/>
      <c r="K22" s="29"/>
      <c r="L22" s="41"/>
      <c r="M22" s="41"/>
      <c r="N22" s="41"/>
      <c r="O22" s="6"/>
      <c r="P22" s="6"/>
      <c r="Q22" s="6"/>
      <c r="R22" s="6"/>
      <c r="S22" s="6"/>
    </row>
    <row r="23" spans="1:19" ht="13.9" customHeight="1">
      <c r="A23" s="5"/>
      <c r="B23" s="6"/>
      <c r="C23" s="77" t="s">
        <v>23</v>
      </c>
      <c r="D23" s="58"/>
      <c r="E23" s="78">
        <v>101.62</v>
      </c>
      <c r="F23" s="78">
        <v>105.53</v>
      </c>
      <c r="G23" s="78">
        <v>107.12</v>
      </c>
      <c r="H23" s="252"/>
      <c r="I23" s="249" t="s">
        <v>132</v>
      </c>
      <c r="J23" s="250">
        <f>G26</f>
        <v>108.78</v>
      </c>
      <c r="K23" s="245" t="s">
        <v>98</v>
      </c>
      <c r="L23" s="219">
        <v>1</v>
      </c>
      <c r="M23" s="238" t="s">
        <v>104</v>
      </c>
      <c r="N23" s="251">
        <f>J23/J24-L23</f>
        <v>3.6296084595598854E-2</v>
      </c>
      <c r="O23" s="6"/>
      <c r="P23" s="6"/>
      <c r="Q23" s="6"/>
      <c r="R23" s="6"/>
      <c r="S23" s="6"/>
    </row>
    <row r="24" spans="1:19" ht="13.9" customHeight="1">
      <c r="A24" s="5"/>
      <c r="B24" s="6"/>
      <c r="C24" s="74" t="s">
        <v>24</v>
      </c>
      <c r="D24" s="75"/>
      <c r="E24" s="76">
        <v>102.12</v>
      </c>
      <c r="F24" s="76">
        <v>105.7</v>
      </c>
      <c r="G24" s="76">
        <v>107.76</v>
      </c>
      <c r="H24" s="252"/>
      <c r="I24" s="27"/>
      <c r="J24" s="255">
        <f>F26</f>
        <v>104.97</v>
      </c>
      <c r="K24" s="256"/>
      <c r="L24" s="41"/>
      <c r="M24" s="41"/>
      <c r="N24" s="41"/>
      <c r="O24" s="6"/>
      <c r="P24" s="6"/>
      <c r="Q24" s="6"/>
      <c r="R24" s="6"/>
      <c r="S24" s="6"/>
    </row>
    <row r="25" spans="1:19" ht="13.9" customHeight="1">
      <c r="A25" s="5"/>
      <c r="B25" s="6"/>
      <c r="C25" s="77" t="s">
        <v>25</v>
      </c>
      <c r="D25" s="58"/>
      <c r="E25" s="78">
        <v>102.44</v>
      </c>
      <c r="F25" s="78">
        <v>105.36</v>
      </c>
      <c r="G25" s="78">
        <v>108.84</v>
      </c>
      <c r="H25" s="252"/>
      <c r="I25" s="27"/>
      <c r="J25" s="27"/>
      <c r="K25" s="29"/>
      <c r="L25" s="41"/>
      <c r="M25" s="41"/>
      <c r="N25" s="41"/>
      <c r="O25" s="6"/>
      <c r="P25" s="6"/>
      <c r="Q25" s="6"/>
      <c r="R25" s="6"/>
      <c r="S25" s="6"/>
    </row>
    <row r="26" spans="1:19" ht="13.9" customHeight="1">
      <c r="A26" s="5"/>
      <c r="B26" s="6"/>
      <c r="C26" s="74" t="s">
        <v>26</v>
      </c>
      <c r="D26" s="75"/>
      <c r="E26" s="76">
        <v>102.71</v>
      </c>
      <c r="F26" s="76">
        <v>104.97</v>
      </c>
      <c r="G26" s="76">
        <v>108.78</v>
      </c>
      <c r="H26" s="252"/>
      <c r="I26" s="249" t="s">
        <v>133</v>
      </c>
      <c r="J26" s="250">
        <f>G26</f>
        <v>108.78</v>
      </c>
      <c r="K26" s="245" t="s">
        <v>98</v>
      </c>
      <c r="L26" s="219">
        <v>1</v>
      </c>
      <c r="M26" s="238" t="s">
        <v>104</v>
      </c>
      <c r="N26" s="251">
        <f>J26/J27-L26</f>
        <v>3.1285551763367447E-2</v>
      </c>
      <c r="O26" s="6"/>
      <c r="P26" s="6"/>
      <c r="Q26" s="6"/>
      <c r="R26" s="6"/>
      <c r="S26" s="6"/>
    </row>
    <row r="27" spans="1:19" ht="13.9" customHeight="1">
      <c r="A27" s="5"/>
      <c r="B27" s="6"/>
      <c r="C27" s="77" t="s">
        <v>27</v>
      </c>
      <c r="D27" s="58"/>
      <c r="E27" s="78">
        <v>102.94</v>
      </c>
      <c r="F27" s="78">
        <v>104.97</v>
      </c>
      <c r="G27" s="78">
        <v>109.14</v>
      </c>
      <c r="H27" s="252"/>
      <c r="I27" s="27"/>
      <c r="J27" s="255">
        <f>F32</f>
        <v>105.48</v>
      </c>
      <c r="K27" s="257"/>
      <c r="L27" s="41"/>
      <c r="M27" s="41"/>
      <c r="N27" s="41"/>
      <c r="O27" s="6"/>
      <c r="P27" s="6"/>
      <c r="Q27" s="6"/>
      <c r="R27" s="6"/>
      <c r="S27" s="6"/>
    </row>
    <row r="28" spans="1:19" ht="12.75" customHeight="1">
      <c r="A28" s="5"/>
      <c r="B28" s="6"/>
      <c r="C28" s="74" t="s">
        <v>28</v>
      </c>
      <c r="D28" s="75"/>
      <c r="E28" s="76">
        <v>103.03</v>
      </c>
      <c r="F28" s="76">
        <v>104.96</v>
      </c>
      <c r="G28" s="76">
        <v>109.62</v>
      </c>
      <c r="H28" s="252"/>
      <c r="I28" s="27"/>
      <c r="J28" s="256"/>
      <c r="K28" s="256"/>
      <c r="L28" s="41"/>
      <c r="M28" s="41"/>
      <c r="N28" s="41"/>
      <c r="O28" s="6"/>
      <c r="P28" s="6"/>
      <c r="Q28" s="6"/>
      <c r="R28" s="6"/>
      <c r="S28" s="6"/>
    </row>
    <row r="29" spans="1:19" ht="12.75" customHeight="1">
      <c r="A29" s="5"/>
      <c r="B29" s="6"/>
      <c r="C29" s="77" t="s">
        <v>29</v>
      </c>
      <c r="D29" s="58"/>
      <c r="E29" s="78">
        <v>103.26</v>
      </c>
      <c r="F29" s="78">
        <v>105.29</v>
      </c>
      <c r="G29" s="78">
        <v>110.04</v>
      </c>
      <c r="H29" s="252"/>
      <c r="I29" s="249" t="s">
        <v>134</v>
      </c>
      <c r="J29" s="238" t="s">
        <v>135</v>
      </c>
      <c r="K29" s="258"/>
      <c r="L29" s="41"/>
      <c r="M29" s="41"/>
      <c r="N29" s="41"/>
      <c r="O29" s="6"/>
      <c r="P29" s="6"/>
      <c r="Q29" s="6"/>
      <c r="R29" s="6"/>
      <c r="S29" s="6"/>
    </row>
    <row r="30" spans="1:19" ht="12.75" customHeight="1">
      <c r="A30" s="5"/>
      <c r="B30" s="6"/>
      <c r="C30" s="74" t="s">
        <v>30</v>
      </c>
      <c r="D30" s="75"/>
      <c r="E30" s="76">
        <v>103.43</v>
      </c>
      <c r="F30" s="76">
        <v>105.23</v>
      </c>
      <c r="G30" s="76">
        <v>110.06</v>
      </c>
      <c r="H30" s="252"/>
      <c r="I30" s="41"/>
      <c r="J30" s="38" t="s">
        <v>136</v>
      </c>
      <c r="K30" s="41"/>
      <c r="L30" s="41"/>
      <c r="M30" s="41"/>
      <c r="N30" s="41"/>
      <c r="O30" s="6"/>
      <c r="P30" s="6"/>
      <c r="Q30" s="6"/>
      <c r="R30" s="6"/>
      <c r="S30" s="6"/>
    </row>
    <row r="31" spans="1:19" ht="12.75" customHeight="1">
      <c r="A31" s="5"/>
      <c r="B31" s="6"/>
      <c r="C31" s="77" t="s">
        <v>31</v>
      </c>
      <c r="D31" s="58"/>
      <c r="E31" s="78">
        <v>103.54</v>
      </c>
      <c r="F31" s="78">
        <v>105.08</v>
      </c>
      <c r="G31" s="78">
        <v>110.6</v>
      </c>
      <c r="H31" s="252"/>
      <c r="I31" s="41"/>
      <c r="J31" s="259">
        <f>AVERAGE(F21:F32)</f>
        <v>104.97916666666667</v>
      </c>
      <c r="K31" s="245" t="s">
        <v>98</v>
      </c>
      <c r="L31" s="219">
        <v>1</v>
      </c>
      <c r="M31" s="105"/>
      <c r="N31" s="251">
        <f>J31/J32-L31</f>
        <v>2.3629405120787927E-2</v>
      </c>
      <c r="O31" s="6"/>
      <c r="P31" s="6"/>
      <c r="Q31" s="6"/>
      <c r="R31" s="6"/>
      <c r="S31" s="6"/>
    </row>
    <row r="32" spans="1:19" ht="13.5" customHeight="1">
      <c r="A32" s="5"/>
      <c r="B32" s="6"/>
      <c r="C32" s="79" t="s">
        <v>32</v>
      </c>
      <c r="D32" s="80"/>
      <c r="E32" s="81">
        <v>103.8</v>
      </c>
      <c r="F32" s="81">
        <v>105.48</v>
      </c>
      <c r="G32" s="81">
        <v>111.41</v>
      </c>
      <c r="H32" s="252"/>
      <c r="I32" s="41"/>
      <c r="J32" s="260">
        <f>AVERAGE(E21:E32)</f>
        <v>102.55583333333333</v>
      </c>
      <c r="K32" s="256"/>
      <c r="L32" s="41"/>
      <c r="M32" s="41"/>
      <c r="N32" s="41"/>
      <c r="O32" s="6"/>
      <c r="P32" s="6"/>
      <c r="Q32" s="6"/>
      <c r="R32" s="6"/>
      <c r="S32" s="6"/>
    </row>
    <row r="33" spans="1:19" ht="14.25" customHeight="1">
      <c r="A33" s="5"/>
      <c r="B33" s="6"/>
      <c r="C33" s="261" t="s">
        <v>268</v>
      </c>
      <c r="D33" s="262"/>
      <c r="E33" s="262"/>
      <c r="F33" s="263"/>
      <c r="G33" s="100"/>
      <c r="H33" s="6"/>
      <c r="I33" s="6"/>
      <c r="J33" s="6"/>
      <c r="K33" s="6"/>
      <c r="L33" s="6"/>
      <c r="M33" s="6"/>
      <c r="N33" s="6"/>
      <c r="O33" s="6"/>
      <c r="P33" s="6"/>
      <c r="Q33" s="6"/>
      <c r="R33" s="6"/>
      <c r="S33" s="6"/>
    </row>
    <row r="34" spans="1:19" ht="13.9" customHeight="1">
      <c r="A34" s="5"/>
      <c r="B34" s="6"/>
      <c r="C34" s="264"/>
      <c r="D34" s="265"/>
      <c r="E34" s="265"/>
      <c r="F34" s="230"/>
      <c r="G34" s="6"/>
      <c r="H34" s="6"/>
      <c r="I34" s="6"/>
      <c r="J34" s="6"/>
      <c r="K34" s="6"/>
      <c r="L34" s="6"/>
      <c r="M34" s="6"/>
      <c r="N34" s="6"/>
      <c r="O34" s="6"/>
      <c r="P34" s="6"/>
      <c r="Q34" s="6"/>
      <c r="R34" s="6"/>
      <c r="S34" s="6"/>
    </row>
    <row r="35" spans="1:19" ht="13.9" customHeight="1">
      <c r="A35" s="5"/>
      <c r="B35" s="7"/>
      <c r="C35" s="6"/>
      <c r="D35" s="6"/>
      <c r="E35" s="6"/>
      <c r="F35" s="6"/>
      <c r="G35" s="6"/>
      <c r="H35" s="6"/>
      <c r="I35" s="6"/>
      <c r="J35" s="6"/>
      <c r="K35" s="6"/>
      <c r="L35" s="6"/>
      <c r="M35" s="6"/>
      <c r="N35" s="6"/>
      <c r="O35" s="6"/>
      <c r="P35" s="6"/>
      <c r="Q35" s="6"/>
      <c r="R35" s="6"/>
      <c r="S35" s="6"/>
    </row>
    <row r="36" spans="1:19" s="563" customFormat="1" ht="17.649999999999999" customHeight="1">
      <c r="A36" s="5"/>
      <c r="B36" s="578" t="s">
        <v>11</v>
      </c>
      <c r="C36" s="578"/>
      <c r="D36" s="578"/>
      <c r="E36" s="578"/>
      <c r="F36" s="578"/>
      <c r="G36" s="578"/>
      <c r="H36" s="579" t="s">
        <v>12</v>
      </c>
      <c r="I36" s="579"/>
      <c r="J36" s="579"/>
      <c r="K36" s="579"/>
      <c r="L36" s="579"/>
      <c r="M36" s="579"/>
      <c r="N36" s="579"/>
      <c r="O36" s="6"/>
      <c r="P36" s="6"/>
      <c r="Q36" s="6"/>
      <c r="R36" s="6"/>
      <c r="S36" s="6"/>
    </row>
    <row r="37" spans="1:19" s="563" customFormat="1" ht="12.75" customHeight="1"/>
  </sheetData>
  <mergeCells count="8">
    <mergeCell ref="H6:N6"/>
    <mergeCell ref="B36:G36"/>
    <mergeCell ref="J4:N4"/>
    <mergeCell ref="C17:G17"/>
    <mergeCell ref="C18:G18"/>
    <mergeCell ref="H36:N36"/>
    <mergeCell ref="B15:N15"/>
    <mergeCell ref="B6:G6"/>
  </mergeCells>
  <hyperlinks>
    <hyperlink ref="B4" location="Ejercicios!A1" display="Volver a ejercicios" xr:uid="{00000000-0004-0000-0B00-000000000000}"/>
    <hyperlink ref="J4" location="'Índice'!R1C1" display="Volver al índice" xr:uid="{00000000-0004-0000-0B00-000001000000}"/>
    <hyperlink ref="J4:N4" location="Índice!A1" display="Volver al índice" xr:uid="{317BFB7C-9CC7-4EBF-8DE2-67A31362C175}"/>
  </hyperlinks>
  <pageMargins left="0.75" right="0.75" top="1" bottom="1" header="0.5" footer="0.5"/>
  <pageSetup scale="80" orientation="portrait"/>
  <headerFooter>
    <oddFooter>&amp;R&amp;"Arial,Regular"&amp;10&amp;K000000Rta_5.9</oddFooter>
  </headerFooter>
  <ignoredErrors>
    <ignoredError sqref="J31:J32"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124"/>
  <sheetViews>
    <sheetView showGridLines="0" zoomScaleNormal="100" workbookViewId="0">
      <selection activeCell="N140" sqref="N140"/>
    </sheetView>
  </sheetViews>
  <sheetFormatPr baseColWidth="10" defaultColWidth="9.28515625" defaultRowHeight="12.75" customHeight="1"/>
  <cols>
    <col min="1" max="1" width="8.7109375" style="1" customWidth="1"/>
    <col min="2" max="3" width="6.42578125" style="1" customWidth="1"/>
    <col min="4" max="4" width="29.28515625" style="1" customWidth="1"/>
    <col min="5" max="6" width="14.28515625" style="1" customWidth="1"/>
    <col min="7" max="7" width="11.7109375" style="1" customWidth="1"/>
    <col min="8" max="10" width="11.42578125" style="1" customWidth="1"/>
    <col min="11" max="11" width="8.7109375" style="1" customWidth="1"/>
    <col min="12" max="13" width="9.28515625" style="1" customWidth="1"/>
    <col min="14" max="15" width="9.28515625" style="563" customWidth="1"/>
    <col min="16" max="16384" width="9.28515625" style="1"/>
  </cols>
  <sheetData>
    <row r="1" spans="1:14" ht="12.75" customHeight="1">
      <c r="A1" s="2"/>
      <c r="B1" s="3"/>
      <c r="C1" s="3"/>
      <c r="D1" s="3"/>
      <c r="E1" s="3"/>
      <c r="F1" s="3"/>
      <c r="G1" s="3"/>
      <c r="H1" s="3"/>
      <c r="I1" s="3"/>
      <c r="J1" s="3"/>
      <c r="K1" s="3"/>
      <c r="L1" s="3"/>
      <c r="M1" s="3"/>
      <c r="N1" s="3"/>
    </row>
    <row r="2" spans="1:14" ht="12.75" customHeight="1">
      <c r="A2" s="5"/>
      <c r="B2" s="6"/>
      <c r="C2" s="6"/>
      <c r="D2" s="6"/>
      <c r="E2" s="6"/>
      <c r="F2" s="266"/>
      <c r="G2" s="266"/>
      <c r="H2" s="266"/>
      <c r="I2" s="266"/>
      <c r="J2" s="34" t="s">
        <v>1</v>
      </c>
      <c r="K2" s="6"/>
      <c r="L2" s="6"/>
      <c r="M2" s="6"/>
      <c r="N2" s="6"/>
    </row>
    <row r="3" spans="1:14" ht="12.75" customHeight="1">
      <c r="A3" s="5"/>
      <c r="B3" s="6"/>
      <c r="C3" s="6"/>
      <c r="D3" s="6"/>
      <c r="E3" s="6"/>
      <c r="F3" s="10"/>
      <c r="G3" s="10"/>
      <c r="H3" s="10"/>
      <c r="I3" s="10"/>
      <c r="J3" s="10"/>
      <c r="K3" s="6"/>
      <c r="L3" s="6"/>
      <c r="M3" s="6"/>
      <c r="N3" s="6"/>
    </row>
    <row r="4" spans="1:14" ht="12.75" customHeight="1">
      <c r="A4" s="5"/>
      <c r="B4" s="638" t="s">
        <v>437</v>
      </c>
      <c r="C4" s="639"/>
      <c r="D4" s="639"/>
      <c r="E4" s="6"/>
      <c r="F4" s="10"/>
      <c r="G4" s="10"/>
      <c r="H4" s="10"/>
      <c r="I4" s="602" t="s">
        <v>417</v>
      </c>
      <c r="J4" s="603"/>
      <c r="K4" s="6"/>
      <c r="L4" s="6"/>
      <c r="M4" s="6"/>
      <c r="N4" s="6"/>
    </row>
    <row r="5" spans="1:14" ht="12.75" customHeight="1">
      <c r="A5" s="5"/>
      <c r="B5" s="6"/>
      <c r="C5" s="6"/>
      <c r="D5" s="6"/>
      <c r="E5" s="6"/>
      <c r="F5" s="6"/>
      <c r="G5" s="6"/>
      <c r="H5" s="6"/>
      <c r="I5" s="6"/>
      <c r="J5" s="6"/>
      <c r="K5" s="6"/>
      <c r="L5" s="6"/>
      <c r="M5" s="6"/>
      <c r="N5" s="6"/>
    </row>
    <row r="6" spans="1:14" ht="18.75" customHeight="1">
      <c r="A6" s="5"/>
      <c r="B6" s="578" t="s">
        <v>94</v>
      </c>
      <c r="C6" s="578"/>
      <c r="D6" s="578"/>
      <c r="E6" s="578"/>
      <c r="F6" s="564"/>
      <c r="G6" s="564"/>
      <c r="H6" s="564"/>
      <c r="I6" s="564"/>
      <c r="J6" s="564"/>
      <c r="K6" s="567"/>
      <c r="L6" s="567"/>
      <c r="M6" s="6"/>
      <c r="N6" s="6"/>
    </row>
    <row r="7" spans="1:14" ht="12.75" customHeight="1">
      <c r="A7" s="5"/>
      <c r="B7" s="6"/>
      <c r="C7" s="6"/>
      <c r="D7" s="6"/>
      <c r="E7" s="6"/>
      <c r="F7" s="6"/>
      <c r="G7" s="6"/>
      <c r="H7" s="6"/>
      <c r="I7" s="6"/>
      <c r="J7" s="6"/>
      <c r="K7" s="6"/>
      <c r="L7" s="6"/>
      <c r="M7" s="6"/>
      <c r="N7" s="6"/>
    </row>
    <row r="8" spans="1:14" ht="12.75" customHeight="1">
      <c r="A8" s="5"/>
      <c r="B8" s="267">
        <v>5.0999999999999996</v>
      </c>
      <c r="C8" s="84"/>
      <c r="D8" s="235"/>
      <c r="E8" s="235"/>
      <c r="F8" s="235"/>
      <c r="G8" s="235"/>
      <c r="H8" s="235"/>
      <c r="I8" s="235"/>
      <c r="J8" s="235"/>
      <c r="K8" s="235"/>
      <c r="L8" s="235"/>
      <c r="M8" s="235"/>
      <c r="N8" s="6"/>
    </row>
    <row r="9" spans="1:14" ht="12.75" customHeight="1">
      <c r="A9" s="5"/>
      <c r="B9" s="267"/>
      <c r="C9" s="268"/>
      <c r="D9" s="235"/>
      <c r="E9" s="235"/>
      <c r="F9" s="235"/>
      <c r="G9" s="235"/>
      <c r="H9" s="235"/>
      <c r="I9" s="235"/>
      <c r="J9" s="235"/>
      <c r="K9" s="235"/>
      <c r="L9" s="235"/>
      <c r="M9" s="235"/>
      <c r="N9" s="6"/>
    </row>
    <row r="10" spans="1:14" ht="12.75" customHeight="1">
      <c r="A10" s="5"/>
      <c r="B10" s="267"/>
      <c r="C10" s="38" t="s">
        <v>309</v>
      </c>
      <c r="D10" s="39"/>
      <c r="E10" s="39"/>
      <c r="F10" s="39"/>
      <c r="G10" s="39"/>
      <c r="H10" s="39"/>
      <c r="I10" s="39"/>
      <c r="J10" s="39"/>
      <c r="K10" s="39"/>
      <c r="L10" s="39"/>
      <c r="M10" s="39"/>
      <c r="N10" s="6"/>
    </row>
    <row r="11" spans="1:14" ht="12.75" customHeight="1">
      <c r="A11" s="5"/>
      <c r="B11" s="267"/>
      <c r="C11" s="38" t="s">
        <v>47</v>
      </c>
      <c r="D11" s="41"/>
      <c r="E11" s="41"/>
      <c r="F11" s="41"/>
      <c r="G11" s="41"/>
      <c r="H11" s="41"/>
      <c r="I11" s="41"/>
      <c r="J11" s="41"/>
      <c r="K11" s="41"/>
      <c r="L11" s="41"/>
      <c r="M11" s="41"/>
      <c r="N11" s="6"/>
    </row>
    <row r="12" spans="1:14" ht="12.75" customHeight="1">
      <c r="A12" s="5"/>
      <c r="B12" s="267"/>
      <c r="C12" s="38" t="s">
        <v>276</v>
      </c>
      <c r="D12" s="41"/>
      <c r="E12" s="41"/>
      <c r="F12" s="41"/>
      <c r="G12" s="41"/>
      <c r="H12" s="41"/>
      <c r="I12" s="41"/>
      <c r="J12" s="41"/>
      <c r="K12" s="41"/>
      <c r="L12" s="41"/>
      <c r="M12" s="41"/>
      <c r="N12" s="6"/>
    </row>
    <row r="13" spans="1:14" ht="12.75" customHeight="1">
      <c r="A13" s="5"/>
      <c r="B13" s="267"/>
      <c r="C13" s="604" t="s">
        <v>48</v>
      </c>
      <c r="D13" s="606"/>
      <c r="E13" s="606"/>
      <c r="F13" s="606"/>
      <c r="G13" s="606"/>
      <c r="H13" s="606"/>
      <c r="I13" s="606"/>
      <c r="J13" s="235"/>
      <c r="K13" s="235"/>
      <c r="L13" s="235"/>
      <c r="M13" s="235"/>
      <c r="N13" s="6"/>
    </row>
    <row r="14" spans="1:14" ht="12.75" customHeight="1">
      <c r="A14" s="5"/>
      <c r="B14" s="267"/>
      <c r="C14" s="606"/>
      <c r="D14" s="606"/>
      <c r="E14" s="606"/>
      <c r="F14" s="606"/>
      <c r="G14" s="606"/>
      <c r="H14" s="606"/>
      <c r="I14" s="606"/>
      <c r="J14" s="235"/>
      <c r="K14" s="235"/>
      <c r="L14" s="235"/>
      <c r="M14" s="235"/>
      <c r="N14" s="6"/>
    </row>
    <row r="15" spans="1:14" ht="12.75" customHeight="1">
      <c r="A15" s="5"/>
      <c r="B15" s="267"/>
      <c r="C15" s="604" t="s">
        <v>277</v>
      </c>
      <c r="D15" s="606"/>
      <c r="E15" s="606"/>
      <c r="F15" s="606"/>
      <c r="G15" s="606"/>
      <c r="H15" s="606"/>
      <c r="I15" s="606"/>
      <c r="J15" s="269"/>
      <c r="K15" s="269"/>
      <c r="L15" s="269"/>
      <c r="M15" s="269"/>
      <c r="N15" s="6"/>
    </row>
    <row r="16" spans="1:14" ht="12.75" customHeight="1">
      <c r="A16" s="5"/>
      <c r="B16" s="267"/>
      <c r="C16" s="606"/>
      <c r="D16" s="606"/>
      <c r="E16" s="606"/>
      <c r="F16" s="606"/>
      <c r="G16" s="606"/>
      <c r="H16" s="606"/>
      <c r="I16" s="606"/>
      <c r="J16" s="235"/>
      <c r="K16" s="235"/>
      <c r="L16" s="235"/>
      <c r="M16" s="235"/>
      <c r="N16" s="6"/>
    </row>
    <row r="17" spans="1:14" ht="12.75" customHeight="1">
      <c r="A17" s="5"/>
      <c r="B17" s="267"/>
      <c r="C17" s="611" t="s">
        <v>49</v>
      </c>
      <c r="D17" s="612"/>
      <c r="E17" s="612"/>
      <c r="F17" s="612"/>
      <c r="G17" s="612"/>
      <c r="H17" s="612"/>
      <c r="I17" s="612"/>
      <c r="J17" s="235"/>
      <c r="K17" s="235"/>
      <c r="L17" s="235"/>
      <c r="M17" s="235"/>
      <c r="N17" s="6"/>
    </row>
    <row r="18" spans="1:14" ht="12.75" customHeight="1">
      <c r="A18" s="5"/>
      <c r="B18" s="267"/>
      <c r="C18" s="612"/>
      <c r="D18" s="612"/>
      <c r="E18" s="612"/>
      <c r="F18" s="612"/>
      <c r="G18" s="612"/>
      <c r="H18" s="612"/>
      <c r="I18" s="612"/>
      <c r="J18" s="235"/>
      <c r="K18" s="235"/>
      <c r="L18" s="235"/>
      <c r="M18" s="235"/>
      <c r="N18" s="6"/>
    </row>
    <row r="19" spans="1:14" ht="12.75" customHeight="1">
      <c r="A19" s="5"/>
      <c r="B19" s="6"/>
      <c r="C19" s="235"/>
      <c r="D19" s="235"/>
      <c r="E19" s="235"/>
      <c r="F19" s="235"/>
      <c r="G19" s="235"/>
      <c r="H19" s="235"/>
      <c r="I19" s="235"/>
      <c r="J19" s="235"/>
      <c r="K19" s="235"/>
      <c r="L19" s="6"/>
      <c r="M19" s="6"/>
      <c r="N19" s="6"/>
    </row>
    <row r="20" spans="1:14" ht="12.75" customHeight="1">
      <c r="A20" s="5"/>
      <c r="B20" s="6"/>
      <c r="C20" s="6"/>
      <c r="D20" s="6"/>
      <c r="E20" s="6"/>
      <c r="F20" s="6"/>
      <c r="G20" s="6"/>
      <c r="H20" s="6"/>
      <c r="I20" s="6"/>
      <c r="J20" s="6"/>
      <c r="K20" s="6"/>
      <c r="L20" s="6"/>
      <c r="M20" s="6"/>
      <c r="N20" s="6"/>
    </row>
    <row r="21" spans="1:14" ht="18.75" customHeight="1">
      <c r="A21" s="5"/>
      <c r="B21" s="578" t="s">
        <v>95</v>
      </c>
      <c r="C21" s="578"/>
      <c r="D21" s="578"/>
      <c r="E21" s="578"/>
      <c r="F21" s="578"/>
      <c r="G21" s="578"/>
      <c r="H21" s="578"/>
      <c r="I21" s="578"/>
      <c r="J21" s="578"/>
      <c r="K21" s="233"/>
      <c r="L21" s="6"/>
      <c r="M21" s="6"/>
      <c r="N21" s="6"/>
    </row>
    <row r="22" spans="1:14" ht="12.75" customHeight="1">
      <c r="A22" s="5"/>
      <c r="B22" s="6"/>
      <c r="C22" s="6"/>
      <c r="D22" s="6"/>
      <c r="E22" s="6"/>
      <c r="F22" s="6"/>
      <c r="G22" s="6"/>
      <c r="H22" s="6"/>
      <c r="I22" s="6"/>
      <c r="J22" s="6"/>
      <c r="K22" s="6"/>
      <c r="L22" s="6"/>
      <c r="M22" s="6"/>
      <c r="N22" s="6"/>
    </row>
    <row r="23" spans="1:14" ht="12.75" customHeight="1">
      <c r="A23" s="5"/>
      <c r="B23" s="41"/>
      <c r="C23" s="41"/>
      <c r="D23" s="6"/>
      <c r="E23" s="6"/>
      <c r="F23" s="6"/>
      <c r="G23" s="6"/>
      <c r="H23" s="6"/>
      <c r="I23" s="6"/>
      <c r="J23" s="6"/>
      <c r="K23" s="6"/>
      <c r="L23" s="6"/>
      <c r="M23" s="6"/>
      <c r="N23" s="6"/>
    </row>
    <row r="24" spans="1:14" ht="12.75" customHeight="1">
      <c r="A24" s="5"/>
      <c r="B24" s="6"/>
      <c r="C24" s="6"/>
      <c r="D24" s="6"/>
      <c r="E24" s="6"/>
      <c r="F24" s="6"/>
      <c r="G24" s="6"/>
      <c r="H24" s="6"/>
      <c r="I24" s="6"/>
      <c r="J24" s="6"/>
      <c r="K24" s="6"/>
      <c r="L24" s="6"/>
      <c r="M24" s="6"/>
      <c r="N24" s="6"/>
    </row>
    <row r="25" spans="1:14" ht="12.75" customHeight="1">
      <c r="A25" s="5"/>
      <c r="B25" s="6"/>
      <c r="C25" s="6"/>
      <c r="D25" s="6"/>
      <c r="E25" s="6"/>
      <c r="F25" s="6"/>
      <c r="G25" s="6"/>
      <c r="H25" s="6"/>
      <c r="I25" s="6"/>
      <c r="J25" s="6"/>
      <c r="K25" s="6"/>
      <c r="L25" s="6"/>
      <c r="M25" s="6"/>
      <c r="N25" s="6"/>
    </row>
    <row r="26" spans="1:14" ht="12.75" customHeight="1">
      <c r="A26" s="5"/>
      <c r="B26" s="6"/>
      <c r="C26" s="604" t="s">
        <v>137</v>
      </c>
      <c r="D26" s="606"/>
      <c r="E26" s="606"/>
      <c r="F26" s="606"/>
      <c r="G26" s="606"/>
      <c r="H26" s="606"/>
      <c r="I26" s="606"/>
      <c r="J26" s="606"/>
      <c r="K26" s="6"/>
      <c r="L26" s="6"/>
      <c r="M26" s="6"/>
      <c r="N26" s="6"/>
    </row>
    <row r="27" spans="1:14" ht="12.75" customHeight="1">
      <c r="A27" s="5"/>
      <c r="B27" s="6"/>
      <c r="C27" s="606"/>
      <c r="D27" s="606"/>
      <c r="E27" s="606"/>
      <c r="F27" s="606"/>
      <c r="G27" s="606"/>
      <c r="H27" s="606"/>
      <c r="I27" s="606"/>
      <c r="J27" s="606"/>
      <c r="K27" s="6"/>
      <c r="L27" s="6"/>
      <c r="M27" s="6"/>
      <c r="N27" s="6"/>
    </row>
    <row r="28" spans="1:14" ht="12.75" customHeight="1">
      <c r="A28" s="5"/>
      <c r="B28" s="6"/>
      <c r="C28" s="6"/>
      <c r="D28" s="6"/>
      <c r="E28" s="6"/>
      <c r="F28" s="6"/>
      <c r="G28" s="6"/>
      <c r="H28" s="6"/>
      <c r="I28" s="6"/>
      <c r="J28" s="6"/>
      <c r="K28" s="6"/>
      <c r="L28" s="6"/>
      <c r="M28" s="6"/>
      <c r="N28" s="6"/>
    </row>
    <row r="29" spans="1:14" ht="12.75" customHeight="1">
      <c r="A29" s="5"/>
      <c r="B29" s="6"/>
      <c r="C29" s="6"/>
      <c r="D29" s="618" t="s">
        <v>310</v>
      </c>
      <c r="E29" s="618"/>
      <c r="F29" s="618"/>
      <c r="G29" s="618"/>
      <c r="H29" s="618"/>
      <c r="I29" s="6"/>
      <c r="J29" s="6"/>
      <c r="K29" s="6"/>
      <c r="L29" s="6"/>
      <c r="M29" s="6"/>
      <c r="N29" s="6"/>
    </row>
    <row r="30" spans="1:14" ht="12.4" customHeight="1">
      <c r="A30" s="5"/>
      <c r="B30" s="6"/>
      <c r="C30" s="6"/>
      <c r="D30" s="656"/>
      <c r="E30" s="656"/>
      <c r="F30" s="656"/>
      <c r="G30" s="656"/>
      <c r="H30" s="656"/>
      <c r="I30" s="6"/>
      <c r="J30" s="6"/>
      <c r="K30" s="6"/>
      <c r="L30" s="6"/>
      <c r="M30" s="6"/>
      <c r="N30" s="6"/>
    </row>
    <row r="31" spans="1:14" ht="7.9" customHeight="1" thickBot="1">
      <c r="A31" s="5"/>
      <c r="B31" s="6"/>
      <c r="C31" s="6"/>
      <c r="D31" s="179"/>
      <c r="E31" s="179"/>
      <c r="F31" s="179"/>
      <c r="G31" s="179"/>
      <c r="H31" s="179"/>
      <c r="I31" s="6"/>
      <c r="J31" s="6"/>
      <c r="K31" s="6"/>
      <c r="L31" s="6"/>
      <c r="M31" s="6"/>
      <c r="N31" s="6"/>
    </row>
    <row r="32" spans="1:14" ht="12.75" customHeight="1">
      <c r="A32" s="5"/>
      <c r="B32" s="6"/>
      <c r="C32" s="6"/>
      <c r="D32" s="631" t="s">
        <v>138</v>
      </c>
      <c r="E32" s="109"/>
      <c r="F32" s="631" t="s">
        <v>273</v>
      </c>
      <c r="G32" s="613" t="s">
        <v>34</v>
      </c>
      <c r="H32" s="613"/>
      <c r="I32" s="270"/>
      <c r="J32" s="6"/>
      <c r="K32" s="161"/>
      <c r="L32" s="6"/>
      <c r="M32" s="6"/>
      <c r="N32" s="6"/>
    </row>
    <row r="33" spans="1:14" ht="13.5" customHeight="1" thickBot="1">
      <c r="A33" s="5"/>
      <c r="B33" s="6"/>
      <c r="C33" s="6"/>
      <c r="D33" s="654"/>
      <c r="E33" s="133"/>
      <c r="F33" s="654"/>
      <c r="G33" s="92">
        <v>2017</v>
      </c>
      <c r="H33" s="92">
        <v>2018</v>
      </c>
      <c r="I33" s="6"/>
      <c r="J33" s="6"/>
      <c r="K33" s="161"/>
      <c r="L33" s="6"/>
      <c r="M33" s="6"/>
      <c r="N33" s="6"/>
    </row>
    <row r="34" spans="1:14" ht="12.75" customHeight="1">
      <c r="A34" s="5"/>
      <c r="B34" s="6"/>
      <c r="C34" s="6"/>
      <c r="D34" s="97" t="s">
        <v>37</v>
      </c>
      <c r="E34" s="75"/>
      <c r="F34" s="95">
        <v>34.659999999999997</v>
      </c>
      <c r="G34" s="95">
        <v>142.21</v>
      </c>
      <c r="H34" s="95">
        <v>144.13</v>
      </c>
      <c r="I34" s="6"/>
      <c r="J34" s="6"/>
      <c r="K34" s="271"/>
      <c r="L34" s="6"/>
      <c r="M34" s="6"/>
      <c r="N34" s="6"/>
    </row>
    <row r="35" spans="1:14" ht="12.75" customHeight="1">
      <c r="A35" s="5"/>
      <c r="B35" s="6"/>
      <c r="C35" s="6"/>
      <c r="D35" s="96" t="s">
        <v>38</v>
      </c>
      <c r="E35" s="58"/>
      <c r="F35" s="78">
        <v>29.74</v>
      </c>
      <c r="G35" s="78">
        <v>143.63</v>
      </c>
      <c r="H35" s="78">
        <v>148.83000000000001</v>
      </c>
      <c r="I35" s="6"/>
      <c r="J35" s="6"/>
      <c r="K35" s="271"/>
      <c r="L35" s="6"/>
      <c r="M35" s="6"/>
      <c r="N35" s="6"/>
    </row>
    <row r="36" spans="1:14" ht="12.75" customHeight="1">
      <c r="A36" s="5"/>
      <c r="B36" s="6"/>
      <c r="C36" s="6"/>
      <c r="D36" s="97" t="s">
        <v>39</v>
      </c>
      <c r="E36" s="75"/>
      <c r="F36" s="76">
        <v>5.68</v>
      </c>
      <c r="G36" s="76">
        <v>112.25</v>
      </c>
      <c r="H36" s="76">
        <v>112.44</v>
      </c>
      <c r="I36" s="6"/>
      <c r="J36" s="6"/>
      <c r="K36" s="271"/>
      <c r="L36" s="6"/>
      <c r="M36" s="6"/>
      <c r="N36" s="6"/>
    </row>
    <row r="37" spans="1:14" ht="12.75" customHeight="1">
      <c r="A37" s="5"/>
      <c r="B37" s="6"/>
      <c r="C37" s="6"/>
      <c r="D37" s="96" t="s">
        <v>40</v>
      </c>
      <c r="E37" s="58"/>
      <c r="F37" s="78">
        <v>2.04</v>
      </c>
      <c r="G37" s="78">
        <v>148.44999999999999</v>
      </c>
      <c r="H37" s="78">
        <v>155.52000000000001</v>
      </c>
      <c r="I37" s="6"/>
      <c r="J37" s="6"/>
      <c r="K37" s="271"/>
      <c r="L37" s="6"/>
      <c r="M37" s="6"/>
      <c r="N37" s="6"/>
    </row>
    <row r="38" spans="1:14" ht="12.75" customHeight="1">
      <c r="A38" s="5"/>
      <c r="B38" s="6"/>
      <c r="C38" s="6"/>
      <c r="D38" s="97" t="s">
        <v>41</v>
      </c>
      <c r="E38" s="75"/>
      <c r="F38" s="76">
        <v>4.79</v>
      </c>
      <c r="G38" s="76">
        <v>140.59</v>
      </c>
      <c r="H38" s="76">
        <v>147.24</v>
      </c>
      <c r="I38" s="6"/>
      <c r="J38" s="6"/>
      <c r="K38" s="271"/>
      <c r="L38" s="6"/>
      <c r="M38" s="6"/>
      <c r="N38" s="6"/>
    </row>
    <row r="39" spans="1:14" ht="12.75" customHeight="1">
      <c r="A39" s="5"/>
      <c r="B39" s="6"/>
      <c r="C39" s="6"/>
      <c r="D39" s="96" t="s">
        <v>42</v>
      </c>
      <c r="E39" s="58"/>
      <c r="F39" s="78">
        <v>2.33</v>
      </c>
      <c r="G39" s="78">
        <v>108.08</v>
      </c>
      <c r="H39" s="78">
        <v>109.82</v>
      </c>
      <c r="I39" s="6"/>
      <c r="J39" s="6"/>
      <c r="K39" s="271"/>
      <c r="L39" s="6"/>
      <c r="M39" s="6"/>
      <c r="N39" s="6"/>
    </row>
    <row r="40" spans="1:14" ht="12.75" customHeight="1">
      <c r="A40" s="5"/>
      <c r="B40" s="6"/>
      <c r="C40" s="6"/>
      <c r="D40" s="97" t="s">
        <v>43</v>
      </c>
      <c r="E40" s="75"/>
      <c r="F40" s="76">
        <v>11.03</v>
      </c>
      <c r="G40" s="76">
        <v>135.12</v>
      </c>
      <c r="H40" s="76">
        <v>141.68</v>
      </c>
      <c r="I40" s="6"/>
      <c r="J40" s="6"/>
      <c r="K40" s="271"/>
      <c r="L40" s="6"/>
      <c r="M40" s="6"/>
      <c r="N40" s="6"/>
    </row>
    <row r="41" spans="1:14" ht="12.75" customHeight="1">
      <c r="A41" s="5"/>
      <c r="B41" s="6"/>
      <c r="C41" s="6"/>
      <c r="D41" s="96" t="s">
        <v>44</v>
      </c>
      <c r="E41" s="58"/>
      <c r="F41" s="78">
        <v>3.14</v>
      </c>
      <c r="G41" s="78">
        <v>143.35</v>
      </c>
      <c r="H41" s="78">
        <v>151.1</v>
      </c>
      <c r="I41" s="6"/>
      <c r="J41" s="6"/>
      <c r="K41" s="271"/>
      <c r="L41" s="6"/>
      <c r="M41" s="6"/>
      <c r="N41" s="6"/>
    </row>
    <row r="42" spans="1:14" ht="12.75" customHeight="1" thickBot="1">
      <c r="A42" s="5"/>
      <c r="B42" s="6"/>
      <c r="C42" s="6"/>
      <c r="D42" s="272" t="s">
        <v>45</v>
      </c>
      <c r="E42" s="273"/>
      <c r="F42" s="81">
        <v>6.59</v>
      </c>
      <c r="G42" s="81">
        <v>136.77000000000001</v>
      </c>
      <c r="H42" s="81">
        <v>140.84</v>
      </c>
      <c r="I42" s="6"/>
      <c r="J42" s="6"/>
      <c r="K42" s="271"/>
      <c r="L42" s="6"/>
      <c r="M42" s="6"/>
      <c r="N42" s="6"/>
    </row>
    <row r="43" spans="1:14" ht="13.5" customHeight="1" thickBot="1">
      <c r="A43" s="5"/>
      <c r="B43" s="6"/>
      <c r="C43" s="6"/>
      <c r="D43" s="274" t="s">
        <v>97</v>
      </c>
      <c r="E43" s="275"/>
      <c r="F43" s="276">
        <f>SUM(F34:F42)</f>
        <v>100</v>
      </c>
      <c r="G43" s="276">
        <f>SUMPRODUCT(F34:F42,G34:G42)/100</f>
        <v>139.08032200000002</v>
      </c>
      <c r="H43" s="276">
        <f>SUMPRODUCT(F34:F42,H34:H42)/100</f>
        <v>143.04150200000001</v>
      </c>
      <c r="I43" s="6"/>
      <c r="J43" s="6"/>
      <c r="K43" s="271"/>
      <c r="L43" s="6"/>
      <c r="M43" s="6"/>
      <c r="N43" s="6"/>
    </row>
    <row r="44" spans="1:14" ht="12.75" customHeight="1">
      <c r="A44" s="5"/>
      <c r="B44" s="6"/>
      <c r="C44" s="6"/>
      <c r="D44" s="277" t="s">
        <v>268</v>
      </c>
      <c r="E44" s="227"/>
      <c r="F44" s="227"/>
      <c r="G44" s="227"/>
      <c r="H44" s="227"/>
      <c r="I44" s="6"/>
      <c r="J44" s="6"/>
      <c r="K44" s="6"/>
      <c r="L44" s="6"/>
      <c r="M44" s="6"/>
      <c r="N44" s="6"/>
    </row>
    <row r="45" spans="1:14" ht="12.75" customHeight="1">
      <c r="A45" s="5"/>
      <c r="B45" s="6"/>
      <c r="C45" s="6"/>
      <c r="D45" s="6"/>
      <c r="E45" s="6"/>
      <c r="F45" s="6"/>
      <c r="G45" s="6"/>
      <c r="H45" s="6"/>
      <c r="I45" s="6"/>
      <c r="J45" s="6"/>
      <c r="K45" s="6"/>
      <c r="L45" s="6"/>
      <c r="M45" s="6"/>
      <c r="N45" s="6"/>
    </row>
    <row r="46" spans="1:14" ht="12.75" customHeight="1">
      <c r="A46" s="5"/>
      <c r="B46" s="6"/>
      <c r="C46" s="6"/>
      <c r="D46" s="38" t="s">
        <v>140</v>
      </c>
      <c r="E46" s="6"/>
      <c r="F46" s="6"/>
      <c r="G46" s="6"/>
      <c r="H46" s="6"/>
      <c r="I46" s="6"/>
      <c r="J46" s="6"/>
      <c r="K46" s="6"/>
      <c r="L46" s="6"/>
      <c r="M46" s="6"/>
      <c r="N46" s="6"/>
    </row>
    <row r="47" spans="1:14" ht="13.5" customHeight="1">
      <c r="A47" s="5"/>
      <c r="B47" s="6"/>
      <c r="C47" s="6"/>
      <c r="D47" s="245" t="s">
        <v>306</v>
      </c>
      <c r="E47" s="242">
        <f>(G34*F34+G35*F35+G36*F36+G37*F37+G38*F38+G39*F39+G40*F40+G41*F41+F42*G42)/100</f>
        <v>139.08032200000002</v>
      </c>
      <c r="F47" s="6"/>
      <c r="G47" s="6"/>
      <c r="H47" s="6"/>
      <c r="I47" s="6"/>
      <c r="J47" s="6"/>
      <c r="K47" s="6"/>
      <c r="L47" s="6"/>
      <c r="M47" s="6"/>
      <c r="N47" s="6"/>
    </row>
    <row r="48" spans="1:14" ht="12.75" customHeight="1">
      <c r="A48" s="5"/>
      <c r="B48" s="6"/>
      <c r="C48" s="6"/>
      <c r="D48" s="6"/>
      <c r="E48" s="6"/>
      <c r="F48" s="6"/>
      <c r="G48" s="6"/>
      <c r="H48" s="6"/>
      <c r="I48" s="6"/>
      <c r="J48" s="6"/>
      <c r="K48" s="6"/>
      <c r="L48" s="6"/>
      <c r="M48" s="6"/>
      <c r="N48" s="6"/>
    </row>
    <row r="49" spans="1:14" ht="12.75" customHeight="1">
      <c r="A49" s="5"/>
      <c r="B49" s="6"/>
      <c r="C49" s="6"/>
      <c r="D49" s="38" t="s">
        <v>305</v>
      </c>
      <c r="E49" s="242">
        <f>(H34*F34+H35*F35+H36*F36+H37*F37+H38*F38+H39*F39+H40*F40+H41*F41+F42*H42)/100</f>
        <v>143.04150200000001</v>
      </c>
      <c r="F49" s="6"/>
      <c r="G49" s="6"/>
      <c r="H49" s="6"/>
      <c r="I49" s="6"/>
      <c r="J49" s="6"/>
      <c r="K49" s="6"/>
      <c r="L49" s="6"/>
      <c r="M49" s="6"/>
      <c r="N49" s="6"/>
    </row>
    <row r="50" spans="1:14" ht="12.75" customHeight="1">
      <c r="A50" s="5"/>
      <c r="B50" s="6"/>
      <c r="C50" s="6"/>
      <c r="D50" s="6"/>
      <c r="E50" s="6"/>
      <c r="F50" s="6"/>
      <c r="G50" s="6"/>
      <c r="H50" s="6"/>
      <c r="I50" s="6"/>
      <c r="J50" s="6"/>
      <c r="K50" s="6"/>
      <c r="L50" s="6"/>
      <c r="M50" s="6"/>
      <c r="N50" s="6"/>
    </row>
    <row r="51" spans="1:14" ht="12.75" customHeight="1">
      <c r="A51" s="5"/>
      <c r="B51" s="6"/>
      <c r="C51" s="6"/>
      <c r="D51" s="6"/>
      <c r="E51" s="6"/>
      <c r="F51" s="6"/>
      <c r="G51" s="6"/>
      <c r="H51" s="6"/>
      <c r="I51" s="6"/>
      <c r="J51" s="6"/>
      <c r="K51" s="6"/>
      <c r="L51" s="6"/>
      <c r="M51" s="6"/>
      <c r="N51" s="6"/>
    </row>
    <row r="52" spans="1:14" ht="12.75" customHeight="1">
      <c r="A52" s="5"/>
      <c r="B52" s="6"/>
      <c r="C52" s="6"/>
      <c r="D52" s="6"/>
      <c r="E52" s="278"/>
      <c r="F52" s="6"/>
      <c r="G52" s="6"/>
      <c r="H52" s="6"/>
      <c r="I52" s="6"/>
      <c r="J52" s="6"/>
      <c r="K52" s="230"/>
      <c r="L52" s="230"/>
      <c r="M52" s="6"/>
      <c r="N52" s="6"/>
    </row>
    <row r="53" spans="1:14" ht="12.75" customHeight="1">
      <c r="A53" s="5"/>
      <c r="B53" s="6"/>
      <c r="C53" s="6"/>
      <c r="D53" s="41"/>
      <c r="E53" s="278"/>
      <c r="F53" s="242"/>
      <c r="G53" s="242"/>
      <c r="H53" s="6"/>
      <c r="I53" s="6"/>
      <c r="J53" s="6"/>
      <c r="K53" s="230"/>
      <c r="L53" s="230"/>
      <c r="M53" s="6"/>
      <c r="N53" s="6"/>
    </row>
    <row r="54" spans="1:14" ht="12.75" customHeight="1">
      <c r="A54" s="5"/>
      <c r="B54" s="6"/>
      <c r="C54" s="6"/>
      <c r="D54" s="41"/>
      <c r="E54" s="278"/>
      <c r="F54" s="242"/>
      <c r="G54" s="242"/>
      <c r="H54" s="6"/>
      <c r="I54" s="6"/>
      <c r="J54" s="6"/>
      <c r="K54" s="230"/>
      <c r="L54" s="230"/>
      <c r="M54" s="6"/>
      <c r="N54" s="6"/>
    </row>
    <row r="55" spans="1:14" ht="12.75" customHeight="1">
      <c r="A55" s="5"/>
      <c r="B55" s="6"/>
      <c r="C55" s="6"/>
      <c r="D55" s="38" t="s">
        <v>311</v>
      </c>
      <c r="E55" s="279"/>
      <c r="F55" s="203"/>
      <c r="G55" s="203"/>
      <c r="H55" s="6"/>
      <c r="I55" s="6"/>
      <c r="J55" s="6"/>
      <c r="K55" s="230"/>
      <c r="L55" s="230"/>
      <c r="M55" s="6"/>
      <c r="N55" s="6"/>
    </row>
    <row r="56" spans="1:14" ht="13.5" customHeight="1">
      <c r="A56" s="5"/>
      <c r="B56" s="6"/>
      <c r="C56" s="6"/>
      <c r="D56" s="41"/>
      <c r="E56" s="280"/>
      <c r="F56" s="281"/>
      <c r="G56" s="203"/>
      <c r="H56" s="6"/>
      <c r="I56" s="6"/>
      <c r="J56" s="6"/>
      <c r="K56" s="230"/>
      <c r="L56" s="230"/>
      <c r="M56" s="6"/>
      <c r="N56" s="6"/>
    </row>
    <row r="57" spans="1:14" ht="14.25" customHeight="1">
      <c r="A57" s="5"/>
      <c r="B57" s="6"/>
      <c r="C57" s="6"/>
      <c r="D57" s="6"/>
      <c r="E57" s="593" t="s">
        <v>138</v>
      </c>
      <c r="F57" s="87" t="s">
        <v>141</v>
      </c>
      <c r="G57" s="203"/>
      <c r="H57" s="203"/>
      <c r="I57" s="6"/>
      <c r="J57" s="6"/>
      <c r="K57" s="6"/>
      <c r="L57" s="230"/>
      <c r="M57" s="230"/>
      <c r="N57" s="6"/>
    </row>
    <row r="58" spans="1:14" ht="13.5" customHeight="1">
      <c r="A58" s="5"/>
      <c r="B58" s="6"/>
      <c r="C58" s="6"/>
      <c r="D58" s="6"/>
      <c r="E58" s="655"/>
      <c r="F58" s="134" t="s">
        <v>278</v>
      </c>
      <c r="G58" s="203"/>
      <c r="H58" s="203"/>
      <c r="I58" s="6"/>
      <c r="J58" s="6"/>
      <c r="K58" s="6"/>
      <c r="L58" s="230"/>
      <c r="M58" s="230"/>
      <c r="N58" s="6"/>
    </row>
    <row r="59" spans="1:14" ht="7.9" customHeight="1">
      <c r="A59" s="5"/>
      <c r="B59" s="6"/>
      <c r="C59" s="6"/>
      <c r="D59" s="6"/>
      <c r="E59" s="197"/>
      <c r="F59" s="197"/>
      <c r="G59" s="203"/>
      <c r="H59" s="203"/>
      <c r="I59" s="6"/>
      <c r="J59" s="6"/>
      <c r="K59" s="6"/>
      <c r="L59" s="230"/>
      <c r="M59" s="230"/>
      <c r="N59" s="6"/>
    </row>
    <row r="60" spans="1:14" ht="12.75" customHeight="1">
      <c r="A60" s="5"/>
      <c r="B60" s="6"/>
      <c r="C60" s="6"/>
      <c r="D60" s="6"/>
      <c r="E60" s="282" t="s">
        <v>37</v>
      </c>
      <c r="F60" s="283">
        <f t="shared" ref="F60:F69" si="0">(H34/G34-1)*100</f>
        <v>1.3501160255959377</v>
      </c>
      <c r="G60" s="203"/>
      <c r="H60" s="203"/>
      <c r="I60" s="6"/>
      <c r="J60" s="6"/>
      <c r="K60" s="6"/>
      <c r="L60" s="230"/>
      <c r="M60" s="230"/>
      <c r="N60" s="6"/>
    </row>
    <row r="61" spans="1:14" ht="12.75" customHeight="1">
      <c r="A61" s="5"/>
      <c r="B61" s="6"/>
      <c r="C61" s="6"/>
      <c r="D61" s="6"/>
      <c r="E61" s="7" t="s">
        <v>38</v>
      </c>
      <c r="F61" s="271">
        <f t="shared" si="0"/>
        <v>3.6204135626262124</v>
      </c>
      <c r="G61" s="203"/>
      <c r="H61" s="203"/>
      <c r="I61" s="6"/>
      <c r="J61" s="6"/>
      <c r="K61" s="6"/>
      <c r="L61" s="230"/>
      <c r="M61" s="230"/>
      <c r="N61" s="6"/>
    </row>
    <row r="62" spans="1:14" ht="12.75" customHeight="1">
      <c r="A62" s="5"/>
      <c r="B62" s="6"/>
      <c r="C62" s="6"/>
      <c r="D62" s="6"/>
      <c r="E62" s="282" t="s">
        <v>39</v>
      </c>
      <c r="F62" s="283">
        <f t="shared" si="0"/>
        <v>0.16926503340757293</v>
      </c>
      <c r="G62" s="203"/>
      <c r="H62" s="203"/>
      <c r="I62" s="6"/>
      <c r="J62" s="6"/>
      <c r="K62" s="6"/>
      <c r="L62" s="230"/>
      <c r="M62" s="230"/>
      <c r="N62" s="6"/>
    </row>
    <row r="63" spans="1:14" ht="12.75" customHeight="1">
      <c r="A63" s="5"/>
      <c r="B63" s="6"/>
      <c r="C63" s="6"/>
      <c r="D63" s="6"/>
      <c r="E63" s="7" t="s">
        <v>40</v>
      </c>
      <c r="F63" s="271">
        <f t="shared" si="0"/>
        <v>4.7625463118895484</v>
      </c>
      <c r="G63" s="203"/>
      <c r="H63" s="203"/>
      <c r="I63" s="6"/>
      <c r="J63" s="6"/>
      <c r="K63" s="6"/>
      <c r="L63" s="230"/>
      <c r="M63" s="230"/>
      <c r="N63" s="6"/>
    </row>
    <row r="64" spans="1:14" ht="12.75" customHeight="1">
      <c r="A64" s="5"/>
      <c r="B64" s="6"/>
      <c r="C64" s="6"/>
      <c r="D64" s="6"/>
      <c r="E64" s="282" t="s">
        <v>41</v>
      </c>
      <c r="F64" s="283">
        <f t="shared" si="0"/>
        <v>4.7300661497972962</v>
      </c>
      <c r="G64" s="203"/>
      <c r="H64" s="203"/>
      <c r="I64" s="6"/>
      <c r="J64" s="6"/>
      <c r="K64" s="6"/>
      <c r="L64" s="230"/>
      <c r="M64" s="230"/>
      <c r="N64" s="6"/>
    </row>
    <row r="65" spans="1:14" ht="12.75" customHeight="1">
      <c r="A65" s="5"/>
      <c r="B65" s="6"/>
      <c r="C65" s="6"/>
      <c r="D65" s="6"/>
      <c r="E65" s="7" t="s">
        <v>42</v>
      </c>
      <c r="F65" s="271">
        <f t="shared" si="0"/>
        <v>1.6099185788304826</v>
      </c>
      <c r="G65" s="203"/>
      <c r="H65" s="203"/>
      <c r="I65" s="6"/>
      <c r="J65" s="6"/>
      <c r="K65" s="6"/>
      <c r="L65" s="230"/>
      <c r="M65" s="230"/>
      <c r="N65" s="6"/>
    </row>
    <row r="66" spans="1:14" ht="12.75" customHeight="1">
      <c r="A66" s="5"/>
      <c r="B66" s="6"/>
      <c r="C66" s="6"/>
      <c r="D66" s="6"/>
      <c r="E66" s="282" t="s">
        <v>142</v>
      </c>
      <c r="F66" s="283">
        <f t="shared" si="0"/>
        <v>4.8549437537004136</v>
      </c>
      <c r="G66" s="203"/>
      <c r="H66" s="203"/>
      <c r="I66" s="6"/>
      <c r="J66" s="6"/>
      <c r="K66" s="6"/>
      <c r="L66" s="230"/>
      <c r="M66" s="230"/>
      <c r="N66" s="6"/>
    </row>
    <row r="67" spans="1:14" ht="12.75" customHeight="1">
      <c r="A67" s="5"/>
      <c r="B67" s="6"/>
      <c r="C67" s="6"/>
      <c r="D67" s="6"/>
      <c r="E67" s="7" t="s">
        <v>44</v>
      </c>
      <c r="F67" s="271">
        <f t="shared" si="0"/>
        <v>5.4063480990582446</v>
      </c>
      <c r="G67" s="203"/>
      <c r="H67" s="203"/>
      <c r="I67" s="6"/>
      <c r="J67" s="6"/>
      <c r="K67" s="6"/>
      <c r="L67" s="230"/>
      <c r="M67" s="230"/>
      <c r="N67" s="6"/>
    </row>
    <row r="68" spans="1:14" ht="12.75" customHeight="1">
      <c r="A68" s="5"/>
      <c r="B68" s="6"/>
      <c r="C68" s="6"/>
      <c r="D68" s="6"/>
      <c r="E68" s="284" t="s">
        <v>45</v>
      </c>
      <c r="F68" s="285">
        <f t="shared" si="0"/>
        <v>2.9757987862835344</v>
      </c>
      <c r="G68" s="203"/>
      <c r="H68" s="203"/>
      <c r="I68" s="6"/>
      <c r="J68" s="6"/>
      <c r="K68" s="6"/>
      <c r="L68" s="230"/>
      <c r="M68" s="230"/>
      <c r="N68" s="6"/>
    </row>
    <row r="69" spans="1:14" ht="13.5" customHeight="1">
      <c r="A69" s="5"/>
      <c r="B69" s="6"/>
      <c r="C69" s="6"/>
      <c r="D69" s="6"/>
      <c r="E69" s="286" t="s">
        <v>97</v>
      </c>
      <c r="F69" s="287">
        <f t="shared" si="0"/>
        <v>2.8481239783151979</v>
      </c>
      <c r="G69" s="203"/>
      <c r="H69" s="203"/>
      <c r="I69" s="6"/>
      <c r="J69" s="6"/>
      <c r="K69" s="6"/>
      <c r="L69" s="230"/>
      <c r="M69" s="230"/>
      <c r="N69" s="6"/>
    </row>
    <row r="70" spans="1:14" ht="12.75" customHeight="1">
      <c r="A70" s="5"/>
      <c r="B70" s="6"/>
      <c r="C70" s="6"/>
      <c r="D70" s="6"/>
      <c r="E70" s="288"/>
      <c r="F70" s="289"/>
      <c r="G70" s="203"/>
      <c r="H70" s="6"/>
      <c r="I70" s="6"/>
      <c r="J70" s="6"/>
      <c r="K70" s="230"/>
      <c r="L70" s="230"/>
      <c r="M70" s="6"/>
      <c r="N70" s="6"/>
    </row>
    <row r="71" spans="1:14" ht="12.75" customHeight="1">
      <c r="A71" s="5"/>
      <c r="B71" s="6"/>
      <c r="C71" s="6"/>
      <c r="D71" s="6"/>
      <c r="E71" s="279"/>
      <c r="F71" s="203"/>
      <c r="G71" s="203"/>
      <c r="H71" s="6"/>
      <c r="I71" s="6"/>
      <c r="J71" s="6"/>
      <c r="K71" s="230"/>
      <c r="L71" s="230"/>
      <c r="M71" s="6"/>
      <c r="N71" s="6"/>
    </row>
    <row r="72" spans="1:14" ht="13.9" customHeight="1">
      <c r="A72" s="5"/>
      <c r="B72" s="6"/>
      <c r="C72" s="6"/>
      <c r="D72" s="585" t="s">
        <v>143</v>
      </c>
      <c r="E72" s="586"/>
      <c r="F72" s="586"/>
      <c r="G72" s="586"/>
      <c r="H72" s="586"/>
      <c r="I72" s="586"/>
      <c r="J72" s="586"/>
      <c r="K72" s="230"/>
      <c r="L72" s="230"/>
      <c r="M72" s="6"/>
      <c r="N72" s="6"/>
    </row>
    <row r="73" spans="1:14" ht="12.75" customHeight="1">
      <c r="A73" s="5"/>
      <c r="B73" s="6"/>
      <c r="C73" s="6"/>
      <c r="D73" s="586"/>
      <c r="E73" s="586"/>
      <c r="F73" s="586"/>
      <c r="G73" s="586"/>
      <c r="H73" s="586"/>
      <c r="I73" s="586"/>
      <c r="J73" s="586"/>
      <c r="K73" s="230"/>
      <c r="L73" s="230"/>
      <c r="M73" s="6"/>
      <c r="N73" s="6"/>
    </row>
    <row r="74" spans="1:14" ht="12.75" customHeight="1">
      <c r="A74" s="5"/>
      <c r="B74" s="6"/>
      <c r="C74" s="6"/>
      <c r="D74" s="586"/>
      <c r="E74" s="586"/>
      <c r="F74" s="586"/>
      <c r="G74" s="586"/>
      <c r="H74" s="586"/>
      <c r="I74" s="586"/>
      <c r="J74" s="586"/>
      <c r="K74" s="230"/>
      <c r="L74" s="230"/>
      <c r="M74" s="6"/>
      <c r="N74" s="6"/>
    </row>
    <row r="75" spans="1:14" ht="12.75" customHeight="1">
      <c r="A75" s="5"/>
      <c r="B75" s="6"/>
      <c r="C75" s="6"/>
      <c r="D75" s="653"/>
      <c r="E75" s="653"/>
      <c r="F75" s="653"/>
      <c r="G75" s="653"/>
      <c r="H75" s="653"/>
      <c r="I75" s="653"/>
      <c r="J75" s="653"/>
      <c r="K75" s="230"/>
      <c r="L75" s="230"/>
      <c r="M75" s="6"/>
      <c r="N75" s="6"/>
    </row>
    <row r="76" spans="1:14" ht="12.75" customHeight="1">
      <c r="A76" s="5"/>
      <c r="B76" s="6"/>
      <c r="C76" s="6"/>
      <c r="D76" s="653"/>
      <c r="E76" s="653"/>
      <c r="F76" s="653"/>
      <c r="G76" s="653"/>
      <c r="H76" s="653"/>
      <c r="I76" s="653"/>
      <c r="J76" s="653"/>
      <c r="K76" s="230"/>
      <c r="L76" s="230"/>
      <c r="M76" s="6"/>
      <c r="N76" s="6"/>
    </row>
    <row r="77" spans="1:14" ht="12.75" customHeight="1">
      <c r="A77" s="5"/>
      <c r="B77" s="6"/>
      <c r="C77" s="6"/>
      <c r="D77" s="6"/>
      <c r="E77" s="279"/>
      <c r="F77" s="203"/>
      <c r="G77" s="203"/>
      <c r="H77" s="6"/>
      <c r="I77" s="6"/>
      <c r="J77" s="6"/>
      <c r="K77" s="230"/>
      <c r="L77" s="230"/>
      <c r="M77" s="6"/>
      <c r="N77" s="6"/>
    </row>
    <row r="78" spans="1:14" ht="12.75" customHeight="1">
      <c r="A78" s="5"/>
      <c r="B78" s="6"/>
      <c r="C78" s="6"/>
      <c r="D78" s="38" t="s">
        <v>144</v>
      </c>
      <c r="E78" s="290">
        <f>AVERAGE(F60:F68)</f>
        <v>3.2754907001321385</v>
      </c>
      <c r="F78" s="38" t="s">
        <v>145</v>
      </c>
      <c r="G78" s="242">
        <f>F69</f>
        <v>2.8481239783151979</v>
      </c>
      <c r="H78" s="6"/>
      <c r="I78" s="6"/>
      <c r="J78" s="6"/>
      <c r="K78" s="230"/>
      <c r="L78" s="230"/>
      <c r="M78" s="6"/>
      <c r="N78" s="6"/>
    </row>
    <row r="79" spans="1:14" ht="12.75" customHeight="1">
      <c r="A79" s="5"/>
      <c r="B79" s="6"/>
      <c r="C79" s="6"/>
      <c r="D79" s="6"/>
      <c r="E79" s="279"/>
      <c r="F79" s="203"/>
      <c r="G79" s="203"/>
      <c r="H79" s="6"/>
      <c r="I79" s="6"/>
      <c r="J79" s="6"/>
      <c r="K79" s="230"/>
      <c r="L79" s="230"/>
      <c r="M79" s="6"/>
      <c r="N79" s="6"/>
    </row>
    <row r="80" spans="1:14" ht="12.75" customHeight="1">
      <c r="A80" s="5"/>
      <c r="B80" s="6"/>
      <c r="C80" s="6"/>
      <c r="D80" s="38" t="s">
        <v>146</v>
      </c>
      <c r="E80" s="279"/>
      <c r="F80" s="203"/>
      <c r="G80" s="203"/>
      <c r="H80" s="6"/>
      <c r="I80" s="6"/>
      <c r="J80" s="6"/>
      <c r="K80" s="230"/>
      <c r="L80" s="230"/>
      <c r="M80" s="6"/>
      <c r="N80" s="6"/>
    </row>
    <row r="81" spans="1:14" ht="12.75" customHeight="1">
      <c r="A81" s="5"/>
      <c r="B81" s="6"/>
      <c r="C81" s="6"/>
      <c r="D81" s="41"/>
      <c r="E81" s="279"/>
      <c r="F81" s="203"/>
      <c r="G81" s="203"/>
      <c r="H81" s="6"/>
      <c r="I81" s="6"/>
      <c r="J81" s="6"/>
      <c r="K81" s="230"/>
      <c r="L81" s="230"/>
      <c r="M81" s="6"/>
      <c r="N81" s="6"/>
    </row>
    <row r="82" spans="1:14" ht="15.75" customHeight="1">
      <c r="A82" s="5"/>
      <c r="B82" s="6"/>
      <c r="C82" s="6"/>
      <c r="D82" s="6"/>
      <c r="E82" s="291" t="s">
        <v>147</v>
      </c>
      <c r="F82" s="291" t="s">
        <v>148</v>
      </c>
      <c r="G82" s="203"/>
      <c r="H82" s="6"/>
      <c r="I82" s="6"/>
      <c r="J82" s="6"/>
      <c r="K82" s="230"/>
      <c r="L82" s="230"/>
      <c r="M82" s="6"/>
      <c r="N82" s="6"/>
    </row>
    <row r="83" spans="1:14" ht="12.75" customHeight="1">
      <c r="A83" s="5"/>
      <c r="B83" s="6"/>
      <c r="C83" s="6"/>
      <c r="D83" s="6"/>
      <c r="E83" s="6"/>
      <c r="F83" s="203"/>
      <c r="G83" s="203"/>
      <c r="H83" s="6"/>
      <c r="I83" s="6"/>
      <c r="J83" s="6"/>
      <c r="K83" s="230"/>
      <c r="L83" s="230"/>
      <c r="M83" s="6"/>
      <c r="N83" s="6"/>
    </row>
    <row r="84" spans="1:14" ht="12.75" customHeight="1">
      <c r="A84" s="5"/>
      <c r="B84" s="6"/>
      <c r="C84" s="6"/>
      <c r="D84" s="6"/>
      <c r="E84" s="279"/>
      <c r="F84" s="203"/>
      <c r="G84" s="203"/>
      <c r="H84" s="6"/>
      <c r="I84" s="6"/>
      <c r="J84" s="6"/>
      <c r="K84" s="230"/>
      <c r="L84" s="230"/>
      <c r="M84" s="6"/>
      <c r="N84" s="6"/>
    </row>
    <row r="85" spans="1:14" ht="12.75" customHeight="1">
      <c r="A85" s="5"/>
      <c r="B85" s="6"/>
      <c r="C85" s="6"/>
      <c r="D85" s="6"/>
      <c r="E85" s="279"/>
      <c r="F85" s="203"/>
      <c r="G85" s="203"/>
      <c r="H85" s="6"/>
      <c r="I85" s="6"/>
      <c r="J85" s="6"/>
      <c r="K85" s="230"/>
      <c r="L85" s="230"/>
      <c r="M85" s="6"/>
      <c r="N85" s="6"/>
    </row>
    <row r="86" spans="1:14" ht="12.75" customHeight="1">
      <c r="A86" s="5"/>
      <c r="B86" s="6"/>
      <c r="C86" s="6"/>
      <c r="D86" s="38" t="s">
        <v>149</v>
      </c>
      <c r="E86" s="279"/>
      <c r="F86" s="203"/>
      <c r="G86" s="203"/>
      <c r="H86" s="6"/>
      <c r="I86" s="6"/>
      <c r="J86" s="6"/>
      <c r="K86" s="230"/>
      <c r="L86" s="230"/>
      <c r="M86" s="6"/>
      <c r="N86" s="6"/>
    </row>
    <row r="87" spans="1:14" ht="12.75" customHeight="1">
      <c r="A87" s="5"/>
      <c r="B87" s="6"/>
      <c r="C87" s="6"/>
      <c r="D87" s="6"/>
      <c r="E87" s="279"/>
      <c r="F87" s="203"/>
      <c r="G87" s="203"/>
      <c r="H87" s="6"/>
      <c r="I87" s="6"/>
      <c r="J87" s="6"/>
      <c r="K87" s="230"/>
      <c r="L87" s="230"/>
      <c r="M87" s="6"/>
      <c r="N87" s="6"/>
    </row>
    <row r="88" spans="1:14" ht="12.75" customHeight="1">
      <c r="A88" s="5"/>
      <c r="B88" s="6"/>
      <c r="C88" s="6"/>
      <c r="D88" s="6"/>
      <c r="E88" s="279"/>
      <c r="F88" s="203"/>
      <c r="G88" s="203"/>
      <c r="H88" s="6"/>
      <c r="I88" s="6"/>
      <c r="J88" s="6"/>
      <c r="K88" s="230"/>
      <c r="L88" s="230"/>
      <c r="M88" s="6"/>
      <c r="N88" s="6"/>
    </row>
    <row r="89" spans="1:14" ht="12.75" customHeight="1">
      <c r="A89" s="5"/>
      <c r="B89" s="6"/>
      <c r="C89" s="6"/>
      <c r="D89" s="102" t="s">
        <v>150</v>
      </c>
      <c r="E89" s="292"/>
      <c r="F89" s="292"/>
      <c r="G89" s="292"/>
      <c r="H89" s="6"/>
      <c r="I89" s="6"/>
      <c r="J89" s="6"/>
      <c r="K89" s="230"/>
      <c r="L89" s="230"/>
      <c r="M89" s="6"/>
      <c r="N89" s="6"/>
    </row>
    <row r="90" spans="1:14" ht="13.5" customHeight="1">
      <c r="A90" s="5"/>
      <c r="B90" s="6"/>
      <c r="C90" s="6"/>
      <c r="D90" s="179"/>
      <c r="E90" s="293"/>
      <c r="F90" s="293"/>
      <c r="G90" s="293"/>
      <c r="H90" s="179"/>
      <c r="I90" s="6"/>
      <c r="J90" s="6"/>
      <c r="K90" s="230"/>
      <c r="L90" s="230"/>
      <c r="M90" s="6"/>
      <c r="N90" s="6"/>
    </row>
    <row r="91" spans="1:14" ht="15" customHeight="1">
      <c r="A91" s="5"/>
      <c r="B91" s="6"/>
      <c r="C91" s="6"/>
      <c r="D91" s="294" t="s">
        <v>138</v>
      </c>
      <c r="E91" s="294" t="s">
        <v>151</v>
      </c>
      <c r="F91" s="294" t="s">
        <v>296</v>
      </c>
      <c r="G91" s="294" t="s">
        <v>297</v>
      </c>
      <c r="H91" s="201" t="s">
        <v>152</v>
      </c>
      <c r="I91" s="6"/>
      <c r="J91" s="6"/>
      <c r="K91" s="230"/>
      <c r="L91" s="230"/>
      <c r="M91" s="6"/>
      <c r="N91" s="6"/>
    </row>
    <row r="92" spans="1:14" ht="12.75" customHeight="1">
      <c r="A92" s="5"/>
      <c r="B92" s="6"/>
      <c r="C92" s="6"/>
      <c r="D92" s="295" t="s">
        <v>38</v>
      </c>
      <c r="E92" s="296">
        <f t="shared" ref="E92:E99" si="1">F35</f>
        <v>29.74</v>
      </c>
      <c r="F92" s="296">
        <f t="shared" ref="F92:F99" si="2">E92*G35/100</f>
        <v>42.715561999999998</v>
      </c>
      <c r="G92" s="296">
        <f t="shared" ref="G92:G99" si="3">E92*H35/100</f>
        <v>44.262042000000001</v>
      </c>
      <c r="H92" s="115"/>
      <c r="I92" s="6"/>
      <c r="J92" s="6"/>
      <c r="K92" s="6"/>
      <c r="L92" s="230"/>
      <c r="M92" s="6"/>
      <c r="N92" s="6"/>
    </row>
    <row r="93" spans="1:14" ht="12.75" customHeight="1">
      <c r="A93" s="5"/>
      <c r="B93" s="6"/>
      <c r="C93" s="6"/>
      <c r="D93" s="97" t="s">
        <v>153</v>
      </c>
      <c r="E93" s="297">
        <f t="shared" si="1"/>
        <v>5.68</v>
      </c>
      <c r="F93" s="297">
        <f t="shared" si="2"/>
        <v>6.375799999999999</v>
      </c>
      <c r="G93" s="297">
        <f t="shared" si="3"/>
        <v>6.3865919999999994</v>
      </c>
      <c r="H93" s="117"/>
      <c r="I93" s="6"/>
      <c r="J93" s="6"/>
      <c r="K93" s="6"/>
      <c r="L93" s="230"/>
      <c r="M93" s="6"/>
      <c r="N93" s="6"/>
    </row>
    <row r="94" spans="1:14" ht="12.75" customHeight="1">
      <c r="A94" s="5"/>
      <c r="B94" s="6"/>
      <c r="C94" s="6"/>
      <c r="D94" s="96" t="s">
        <v>40</v>
      </c>
      <c r="E94" s="298">
        <f t="shared" si="1"/>
        <v>2.04</v>
      </c>
      <c r="F94" s="298">
        <f t="shared" si="2"/>
        <v>3.0283799999999998</v>
      </c>
      <c r="G94" s="298">
        <f t="shared" si="3"/>
        <v>3.1726080000000003</v>
      </c>
      <c r="H94" s="47"/>
      <c r="I94" s="6"/>
      <c r="J94" s="6"/>
      <c r="K94" s="6"/>
      <c r="L94" s="230"/>
      <c r="M94" s="6"/>
      <c r="N94" s="6"/>
    </row>
    <row r="95" spans="1:14" ht="12.75" customHeight="1">
      <c r="A95" s="5"/>
      <c r="B95" s="6"/>
      <c r="C95" s="6"/>
      <c r="D95" s="97" t="s">
        <v>41</v>
      </c>
      <c r="E95" s="297">
        <f t="shared" si="1"/>
        <v>4.79</v>
      </c>
      <c r="F95" s="297">
        <f t="shared" si="2"/>
        <v>6.7342610000000001</v>
      </c>
      <c r="G95" s="297">
        <f t="shared" si="3"/>
        <v>7.0527960000000007</v>
      </c>
      <c r="H95" s="117"/>
      <c r="I95" s="6"/>
      <c r="J95" s="6"/>
      <c r="K95" s="6"/>
      <c r="L95" s="230"/>
      <c r="M95" s="6"/>
      <c r="N95" s="6"/>
    </row>
    <row r="96" spans="1:14" ht="12.75" customHeight="1">
      <c r="A96" s="5"/>
      <c r="B96" s="6"/>
      <c r="C96" s="6"/>
      <c r="D96" s="96" t="s">
        <v>42</v>
      </c>
      <c r="E96" s="298">
        <f t="shared" si="1"/>
        <v>2.33</v>
      </c>
      <c r="F96" s="298">
        <f t="shared" si="2"/>
        <v>2.5182640000000003</v>
      </c>
      <c r="G96" s="298">
        <f t="shared" si="3"/>
        <v>2.5588059999999997</v>
      </c>
      <c r="H96" s="47"/>
      <c r="I96" s="6"/>
      <c r="J96" s="6"/>
      <c r="K96" s="6"/>
      <c r="L96" s="230"/>
      <c r="M96" s="6"/>
      <c r="N96" s="6"/>
    </row>
    <row r="97" spans="1:14" ht="12.75" customHeight="1">
      <c r="A97" s="5"/>
      <c r="B97" s="6"/>
      <c r="C97" s="6"/>
      <c r="D97" s="97" t="s">
        <v>142</v>
      </c>
      <c r="E97" s="297">
        <f t="shared" si="1"/>
        <v>11.03</v>
      </c>
      <c r="F97" s="297">
        <f t="shared" si="2"/>
        <v>14.903735999999999</v>
      </c>
      <c r="G97" s="297">
        <f t="shared" si="3"/>
        <v>15.627303999999999</v>
      </c>
      <c r="H97" s="117"/>
      <c r="I97" s="6"/>
      <c r="J97" s="6"/>
      <c r="K97" s="6"/>
      <c r="L97" s="230"/>
      <c r="M97" s="6"/>
      <c r="N97" s="6"/>
    </row>
    <row r="98" spans="1:14" ht="12.75" customHeight="1">
      <c r="A98" s="5"/>
      <c r="B98" s="6"/>
      <c r="C98" s="6"/>
      <c r="D98" s="96" t="s">
        <v>44</v>
      </c>
      <c r="E98" s="298">
        <f t="shared" si="1"/>
        <v>3.14</v>
      </c>
      <c r="F98" s="298">
        <f t="shared" si="2"/>
        <v>4.5011900000000002</v>
      </c>
      <c r="G98" s="298">
        <f t="shared" si="3"/>
        <v>4.7445399999999998</v>
      </c>
      <c r="H98" s="47"/>
      <c r="I98" s="6"/>
      <c r="J98" s="6"/>
      <c r="K98" s="6"/>
      <c r="L98" s="230"/>
      <c r="M98" s="6"/>
      <c r="N98" s="6"/>
    </row>
    <row r="99" spans="1:14" ht="12.75" customHeight="1">
      <c r="A99" s="5"/>
      <c r="B99" s="6"/>
      <c r="C99" s="6"/>
      <c r="D99" s="272" t="s">
        <v>45</v>
      </c>
      <c r="E99" s="299">
        <f t="shared" si="1"/>
        <v>6.59</v>
      </c>
      <c r="F99" s="299">
        <f t="shared" si="2"/>
        <v>9.0131429999999995</v>
      </c>
      <c r="G99" s="299">
        <f t="shared" si="3"/>
        <v>9.2813559999999988</v>
      </c>
      <c r="H99" s="300"/>
      <c r="I99" s="6"/>
      <c r="J99" s="6"/>
      <c r="K99" s="6"/>
      <c r="L99" s="230"/>
      <c r="M99" s="6"/>
      <c r="N99" s="6"/>
    </row>
    <row r="100" spans="1:14" ht="13.5" customHeight="1">
      <c r="A100" s="5"/>
      <c r="B100" s="6"/>
      <c r="C100" s="6"/>
      <c r="D100" s="301" t="s">
        <v>97</v>
      </c>
      <c r="E100" s="302">
        <f>SUM(E92:E99)/100</f>
        <v>0.65339999999999998</v>
      </c>
      <c r="F100" s="302">
        <f>SUM(F92:F99)</f>
        <v>89.790335999999982</v>
      </c>
      <c r="G100" s="302">
        <f>SUM(G92:G99)</f>
        <v>93.086044000000001</v>
      </c>
      <c r="H100" s="303"/>
      <c r="I100" s="6"/>
      <c r="J100" s="6"/>
      <c r="K100" s="6"/>
      <c r="L100" s="230"/>
      <c r="M100" s="6"/>
      <c r="N100" s="6"/>
    </row>
    <row r="101" spans="1:14" ht="13.5" customHeight="1">
      <c r="A101" s="5"/>
      <c r="B101" s="6"/>
      <c r="C101" s="6"/>
      <c r="D101" s="304" t="s">
        <v>154</v>
      </c>
      <c r="E101" s="305"/>
      <c r="F101" s="306">
        <f>F100/$E$100</f>
        <v>137.42016528925618</v>
      </c>
      <c r="G101" s="306">
        <f>G100/$E$100</f>
        <v>142.46410162228344</v>
      </c>
      <c r="H101" s="307">
        <f>$G$101/F101-1</f>
        <v>3.6704484544973992E-2</v>
      </c>
      <c r="I101" s="6"/>
      <c r="J101" s="6"/>
      <c r="K101" s="6"/>
      <c r="L101" s="6"/>
      <c r="M101" s="6"/>
      <c r="N101" s="6"/>
    </row>
    <row r="102" spans="1:14" ht="12.75" customHeight="1">
      <c r="A102" s="5"/>
      <c r="B102" s="6"/>
      <c r="C102" s="6"/>
      <c r="D102" s="100"/>
      <c r="E102" s="100"/>
      <c r="F102" s="100"/>
      <c r="G102" s="100"/>
      <c r="H102" s="100"/>
      <c r="I102" s="6"/>
      <c r="J102" s="6"/>
      <c r="K102" s="6"/>
      <c r="L102" s="6"/>
      <c r="M102" s="6"/>
      <c r="N102" s="6"/>
    </row>
    <row r="103" spans="1:14" ht="12.75" customHeight="1">
      <c r="A103" s="5"/>
      <c r="B103" s="6"/>
      <c r="C103" s="6"/>
      <c r="D103" s="6"/>
      <c r="E103" s="6"/>
      <c r="F103" s="6"/>
      <c r="G103" s="6"/>
      <c r="H103" s="6"/>
      <c r="I103" s="6"/>
      <c r="J103" s="6"/>
      <c r="K103" s="6"/>
      <c r="L103" s="6"/>
      <c r="M103" s="6"/>
      <c r="N103" s="6"/>
    </row>
    <row r="104" spans="1:14" ht="12.75" customHeight="1">
      <c r="A104" s="5"/>
      <c r="B104" s="6"/>
      <c r="C104" s="6"/>
      <c r="D104" s="38" t="s">
        <v>155</v>
      </c>
      <c r="E104" s="6"/>
      <c r="F104" s="6"/>
      <c r="G104" s="6"/>
      <c r="H104" s="6"/>
      <c r="I104" s="6"/>
      <c r="J104" s="6"/>
      <c r="K104" s="6"/>
      <c r="L104" s="6"/>
      <c r="M104" s="6"/>
      <c r="N104" s="6"/>
    </row>
    <row r="105" spans="1:14" ht="12.75" customHeight="1">
      <c r="A105" s="5"/>
      <c r="B105" s="6"/>
      <c r="C105" s="6"/>
      <c r="D105" s="6"/>
      <c r="E105" s="6"/>
      <c r="F105" s="6"/>
      <c r="G105" s="6"/>
      <c r="H105" s="6"/>
      <c r="I105" s="6"/>
      <c r="J105" s="6"/>
      <c r="K105" s="6"/>
      <c r="L105" s="6"/>
      <c r="M105" s="6"/>
      <c r="N105" s="6"/>
    </row>
    <row r="106" spans="1:14" ht="12.75" customHeight="1">
      <c r="A106" s="5"/>
      <c r="B106" s="6"/>
      <c r="C106" s="6"/>
      <c r="D106" s="6"/>
      <c r="E106" s="6"/>
      <c r="F106" s="6"/>
      <c r="G106" s="6"/>
      <c r="H106" s="6"/>
      <c r="I106" s="6"/>
      <c r="J106" s="6"/>
      <c r="K106" s="6"/>
      <c r="L106" s="6"/>
      <c r="M106" s="6"/>
      <c r="N106" s="6"/>
    </row>
    <row r="107" spans="1:14" ht="12.75" customHeight="1">
      <c r="A107" s="5"/>
      <c r="B107" s="6"/>
      <c r="C107" s="6"/>
      <c r="D107" s="6"/>
      <c r="E107" s="6"/>
      <c r="F107" s="6"/>
      <c r="G107" s="6"/>
      <c r="H107" s="6"/>
      <c r="I107" s="6"/>
      <c r="J107" s="6"/>
      <c r="K107" s="6"/>
      <c r="L107" s="6"/>
      <c r="M107" s="6"/>
      <c r="N107" s="6"/>
    </row>
    <row r="108" spans="1:14" ht="13.5" customHeight="1">
      <c r="A108" s="5"/>
      <c r="B108" s="6"/>
      <c r="C108" s="6"/>
      <c r="D108" s="6"/>
      <c r="E108" s="179"/>
      <c r="F108" s="179"/>
      <c r="G108" s="6"/>
      <c r="H108" s="6"/>
      <c r="I108" s="6"/>
      <c r="J108" s="6"/>
      <c r="K108" s="6"/>
      <c r="L108" s="6"/>
      <c r="M108" s="6"/>
      <c r="N108" s="6"/>
    </row>
    <row r="109" spans="1:14" ht="14.25" customHeight="1">
      <c r="A109" s="5"/>
      <c r="B109" s="6"/>
      <c r="C109" s="6"/>
      <c r="D109" s="6"/>
      <c r="E109" s="308" t="s">
        <v>298</v>
      </c>
      <c r="F109" s="309">
        <f>G43</f>
        <v>139.08032200000002</v>
      </c>
      <c r="G109" s="6"/>
      <c r="H109" s="6"/>
      <c r="I109" s="6"/>
      <c r="J109" s="6"/>
      <c r="K109" s="6"/>
      <c r="L109" s="6"/>
      <c r="M109" s="6"/>
      <c r="N109" s="6"/>
    </row>
    <row r="110" spans="1:14" ht="15" customHeight="1">
      <c r="A110" s="5"/>
      <c r="B110" s="6"/>
      <c r="C110" s="6"/>
      <c r="D110" s="6"/>
      <c r="E110" s="477" t="s">
        <v>299</v>
      </c>
      <c r="F110" s="310">
        <f>H43</f>
        <v>143.04150200000001</v>
      </c>
      <c r="G110" s="6"/>
      <c r="H110" s="6"/>
      <c r="I110" s="6"/>
      <c r="J110" s="6"/>
      <c r="K110" s="6"/>
      <c r="L110" s="6"/>
      <c r="M110" s="6"/>
      <c r="N110" s="6"/>
    </row>
    <row r="111" spans="1:14" ht="13.5" customHeight="1">
      <c r="A111" s="5"/>
      <c r="B111" s="6"/>
      <c r="C111" s="6"/>
      <c r="D111" s="6"/>
      <c r="E111" s="311"/>
      <c r="F111" s="312"/>
      <c r="G111" s="6"/>
      <c r="H111" s="6"/>
      <c r="I111" s="6"/>
      <c r="J111" s="6"/>
      <c r="K111" s="6"/>
      <c r="L111" s="6"/>
      <c r="M111" s="6"/>
      <c r="N111" s="6"/>
    </row>
    <row r="112" spans="1:14" ht="14.25" customHeight="1">
      <c r="A112" s="5"/>
      <c r="B112" s="6"/>
      <c r="C112" s="6"/>
      <c r="D112" s="6"/>
      <c r="E112" s="308" t="s">
        <v>300</v>
      </c>
      <c r="F112" s="313">
        <f>$F$34*$G$34/100</f>
        <v>49.289985999999999</v>
      </c>
      <c r="G112" s="6"/>
      <c r="H112" s="6"/>
      <c r="I112" s="6"/>
      <c r="J112" s="6"/>
      <c r="K112" s="6"/>
      <c r="L112" s="6"/>
      <c r="M112" s="6"/>
      <c r="N112" s="6"/>
    </row>
    <row r="113" spans="1:14" ht="15" customHeight="1">
      <c r="A113" s="5"/>
      <c r="B113" s="6"/>
      <c r="C113" s="6"/>
      <c r="D113" s="6"/>
      <c r="E113" s="477" t="s">
        <v>301</v>
      </c>
      <c r="F113" s="314">
        <f>F34*H34/100</f>
        <v>49.955457999999993</v>
      </c>
      <c r="G113" s="6"/>
      <c r="H113" s="6"/>
      <c r="I113" s="6"/>
      <c r="J113" s="6"/>
      <c r="K113" s="6"/>
      <c r="L113" s="6"/>
      <c r="M113" s="6"/>
      <c r="N113" s="6"/>
    </row>
    <row r="114" spans="1:14" ht="13.5" customHeight="1">
      <c r="A114" s="5"/>
      <c r="B114" s="6"/>
      <c r="C114" s="6"/>
      <c r="D114" s="6"/>
      <c r="E114" s="311"/>
      <c r="F114" s="315"/>
      <c r="G114" s="6"/>
      <c r="H114" s="6"/>
      <c r="I114" s="6"/>
      <c r="J114" s="6"/>
      <c r="K114" s="6"/>
      <c r="L114" s="6"/>
      <c r="M114" s="6"/>
      <c r="N114" s="6"/>
    </row>
    <row r="115" spans="1:14" ht="15" customHeight="1">
      <c r="A115" s="5"/>
      <c r="B115" s="6"/>
      <c r="C115" s="6"/>
      <c r="D115" s="6"/>
      <c r="E115" s="316" t="s">
        <v>156</v>
      </c>
      <c r="F115" s="317">
        <f>1-F34/100</f>
        <v>0.65339999999999998</v>
      </c>
      <c r="G115" s="6"/>
      <c r="H115" s="6"/>
      <c r="I115" s="6"/>
      <c r="J115" s="6"/>
      <c r="K115" s="6"/>
      <c r="L115" s="6"/>
      <c r="M115" s="6"/>
      <c r="N115" s="6"/>
    </row>
    <row r="116" spans="1:14" ht="13.5" customHeight="1">
      <c r="A116" s="5"/>
      <c r="B116" s="6"/>
      <c r="C116" s="6"/>
      <c r="D116" s="6"/>
      <c r="E116" s="311"/>
      <c r="F116" s="315"/>
      <c r="G116" s="6"/>
      <c r="H116" s="6"/>
      <c r="I116" s="6"/>
      <c r="J116" s="6"/>
      <c r="K116" s="6"/>
      <c r="L116" s="6"/>
      <c r="M116" s="6"/>
      <c r="N116" s="6"/>
    </row>
    <row r="117" spans="1:14" ht="14.25" customHeight="1">
      <c r="A117" s="5"/>
      <c r="B117" s="6"/>
      <c r="C117" s="6"/>
      <c r="D117" s="6"/>
      <c r="E117" s="308" t="s">
        <v>302</v>
      </c>
      <c r="F117" s="313">
        <f>(F109-F112)/(F115)</f>
        <v>137.42016528925623</v>
      </c>
      <c r="G117" s="6"/>
      <c r="H117" s="6"/>
      <c r="I117" s="6"/>
      <c r="J117" s="6"/>
      <c r="K117" s="6"/>
      <c r="L117" s="6"/>
      <c r="M117" s="6"/>
      <c r="N117" s="6"/>
    </row>
    <row r="118" spans="1:14" ht="15" customHeight="1">
      <c r="A118" s="5"/>
      <c r="B118" s="6"/>
      <c r="C118" s="6"/>
      <c r="D118" s="6"/>
      <c r="E118" s="477" t="s">
        <v>303</v>
      </c>
      <c r="F118" s="281">
        <f>(F110-F113)/(F115)</f>
        <v>142.46410162228347</v>
      </c>
      <c r="G118" s="6"/>
      <c r="H118" s="203"/>
      <c r="I118" s="6"/>
      <c r="J118" s="6"/>
      <c r="K118" s="6"/>
      <c r="L118" s="6"/>
      <c r="M118" s="6"/>
      <c r="N118" s="6"/>
    </row>
    <row r="119" spans="1:14" ht="13.5" customHeight="1">
      <c r="A119" s="5"/>
      <c r="B119" s="6"/>
      <c r="C119" s="6"/>
      <c r="D119" s="6"/>
      <c r="E119" s="318"/>
      <c r="F119" s="318"/>
      <c r="G119" s="6"/>
      <c r="H119" s="6"/>
      <c r="I119" s="6"/>
      <c r="J119" s="6"/>
      <c r="K119" s="6"/>
      <c r="L119" s="6"/>
      <c r="M119" s="6"/>
      <c r="N119" s="213"/>
    </row>
    <row r="120" spans="1:14" ht="13.5" customHeight="1">
      <c r="A120" s="5"/>
      <c r="B120" s="6"/>
      <c r="C120" s="6"/>
      <c r="D120" s="6"/>
      <c r="E120" s="316" t="s">
        <v>152</v>
      </c>
      <c r="F120" s="319">
        <f>(F118/F117-1)*100</f>
        <v>3.670448454497377</v>
      </c>
      <c r="G120" s="6"/>
      <c r="H120" s="6"/>
      <c r="I120" s="6"/>
      <c r="J120" s="6"/>
      <c r="K120" s="6"/>
      <c r="L120" s="6"/>
      <c r="M120" s="6"/>
      <c r="N120" s="213"/>
    </row>
    <row r="121" spans="1:14" ht="12.75" customHeight="1">
      <c r="A121" s="5"/>
      <c r="B121" s="6"/>
      <c r="C121" s="6"/>
      <c r="D121" s="6"/>
      <c r="E121" s="100"/>
      <c r="F121" s="289"/>
      <c r="G121" s="203"/>
      <c r="H121" s="6"/>
      <c r="I121" s="6"/>
      <c r="J121" s="6"/>
      <c r="K121" s="203"/>
      <c r="L121" s="203"/>
      <c r="M121" s="213"/>
      <c r="N121" s="6"/>
    </row>
    <row r="122" spans="1:14" ht="12.75" customHeight="1">
      <c r="A122" s="5"/>
      <c r="B122" s="6"/>
      <c r="C122" s="6"/>
      <c r="D122" s="6"/>
      <c r="E122" s="6"/>
      <c r="F122" s="203"/>
      <c r="G122" s="203"/>
      <c r="H122" s="6"/>
      <c r="I122" s="6"/>
      <c r="J122" s="6"/>
      <c r="K122" s="203"/>
      <c r="L122" s="203"/>
      <c r="M122" s="213"/>
      <c r="N122" s="6"/>
    </row>
    <row r="123" spans="1:14" s="563" customFormat="1" ht="15.75" customHeight="1">
      <c r="A123" s="5"/>
      <c r="B123" s="578" t="s">
        <v>11</v>
      </c>
      <c r="C123" s="578"/>
      <c r="D123" s="578"/>
      <c r="E123" s="578"/>
      <c r="F123" s="579" t="s">
        <v>12</v>
      </c>
      <c r="G123" s="579"/>
      <c r="H123" s="579"/>
      <c r="I123" s="579"/>
      <c r="J123" s="579"/>
      <c r="K123" s="6"/>
      <c r="L123" s="6"/>
      <c r="M123" s="6"/>
      <c r="N123" s="6"/>
    </row>
    <row r="124" spans="1:14" s="563" customFormat="1" ht="12.75" customHeight="1"/>
  </sheetData>
  <mergeCells count="17">
    <mergeCell ref="D29:H29"/>
    <mergeCell ref="D30:H30"/>
    <mergeCell ref="B4:D4"/>
    <mergeCell ref="I4:J4"/>
    <mergeCell ref="C26:J27"/>
    <mergeCell ref="B6:E6"/>
    <mergeCell ref="C13:I14"/>
    <mergeCell ref="C15:I16"/>
    <mergeCell ref="C17:I18"/>
    <mergeCell ref="B21:J21"/>
    <mergeCell ref="F123:J123"/>
    <mergeCell ref="B123:E123"/>
    <mergeCell ref="F32:F33"/>
    <mergeCell ref="E57:E58"/>
    <mergeCell ref="D72:J76"/>
    <mergeCell ref="G32:H32"/>
    <mergeCell ref="D32:D33"/>
  </mergeCells>
  <conditionalFormatting sqref="E101 F109:F111">
    <cfRule type="cellIs" dxfId="0" priority="1" stopIfTrue="1" operator="lessThan">
      <formula>0</formula>
    </cfRule>
  </conditionalFormatting>
  <hyperlinks>
    <hyperlink ref="B4" location="'Ejercicios'!R1C1" display="Volver a ejercicios" xr:uid="{00000000-0004-0000-0C00-000000000000}"/>
    <hyperlink ref="I4" location="'Índice'!R1C1" display="Volver al índice" xr:uid="{00000000-0004-0000-0C00-000001000000}"/>
    <hyperlink ref="B4:D4" location="Ejercicios!A1" display="Volver a ejercicios" xr:uid="{0B4EBC77-8FE6-4D8A-8FFB-E71BF426195B}"/>
    <hyperlink ref="I4:J4" location="Índice!A1" display="Volver al índice" xr:uid="{B4FFDA33-9E50-4748-88E0-8CF07A86F78C}"/>
  </hyperlinks>
  <pageMargins left="0.75" right="0.75" top="1" bottom="1" header="0.5" footer="0.5"/>
  <pageSetup scale="67" orientation="portrait"/>
  <headerFooter>
    <oddFooter>&amp;R&amp;"Arial,Regular"&amp;10&amp;K000000Rta_5.10</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1"/>
  <sheetViews>
    <sheetView showGridLines="0" workbookViewId="0">
      <selection activeCell="N39" sqref="N39"/>
    </sheetView>
  </sheetViews>
  <sheetFormatPr baseColWidth="10" defaultColWidth="11.42578125" defaultRowHeight="12.75" customHeight="1"/>
  <cols>
    <col min="1" max="1" width="9.28515625" style="1" customWidth="1"/>
    <col min="2" max="2" width="6.7109375" style="1" customWidth="1"/>
    <col min="3" max="3" width="29.7109375" style="1" customWidth="1"/>
    <col min="4" max="4" width="13.42578125" style="1" customWidth="1"/>
    <col min="5" max="10" width="11.42578125" style="1" customWidth="1"/>
    <col min="11" max="11" width="8.7109375" style="1" customWidth="1"/>
    <col min="12" max="12" width="11.42578125" style="1" customWidth="1"/>
    <col min="13" max="14" width="11.42578125" style="563" customWidth="1"/>
    <col min="15" max="16384" width="11.42578125" style="1"/>
  </cols>
  <sheetData>
    <row r="1" spans="1:13" ht="13.9" customHeight="1">
      <c r="A1" s="2"/>
      <c r="B1" s="3"/>
      <c r="C1" s="3"/>
      <c r="D1" s="3"/>
      <c r="E1" s="3"/>
      <c r="F1" s="3"/>
      <c r="G1" s="3"/>
      <c r="H1" s="3"/>
      <c r="I1" s="3"/>
      <c r="J1" s="3"/>
      <c r="K1" s="3"/>
      <c r="L1" s="3"/>
      <c r="M1" s="3"/>
    </row>
    <row r="2" spans="1:13" ht="13.9" customHeight="1">
      <c r="A2" s="5"/>
      <c r="B2" s="6"/>
      <c r="C2" s="6"/>
      <c r="D2" s="6"/>
      <c r="E2" s="6"/>
      <c r="F2" s="576" t="s">
        <v>1</v>
      </c>
      <c r="G2" s="577"/>
      <c r="H2" s="577"/>
      <c r="I2" s="577"/>
      <c r="J2" s="577"/>
      <c r="K2" s="6"/>
      <c r="L2" s="6"/>
      <c r="M2" s="6"/>
    </row>
    <row r="3" spans="1:13" ht="13.9" customHeight="1">
      <c r="A3" s="5"/>
      <c r="B3" s="6"/>
      <c r="C3" s="6"/>
      <c r="D3" s="6"/>
      <c r="E3" s="6"/>
      <c r="F3" s="6"/>
      <c r="G3" s="6"/>
      <c r="H3" s="10"/>
      <c r="I3" s="10"/>
      <c r="J3" s="10"/>
      <c r="K3" s="6"/>
      <c r="L3" s="6"/>
      <c r="M3" s="6"/>
    </row>
    <row r="4" spans="1:13" ht="13.9" customHeight="1">
      <c r="A4" s="5"/>
      <c r="B4" s="560" t="s">
        <v>437</v>
      </c>
      <c r="C4" s="217"/>
      <c r="D4" s="217"/>
      <c r="E4" s="217"/>
      <c r="F4" s="6"/>
      <c r="G4" s="6"/>
      <c r="H4" s="10"/>
      <c r="I4" s="10"/>
      <c r="J4" s="559" t="s">
        <v>417</v>
      </c>
      <c r="K4" s="6"/>
      <c r="L4" s="6"/>
      <c r="M4" s="6"/>
    </row>
    <row r="5" spans="1:13" ht="13.9" customHeight="1">
      <c r="A5" s="5"/>
      <c r="B5" s="6"/>
      <c r="C5" s="6"/>
      <c r="D5" s="6"/>
      <c r="E5" s="6"/>
      <c r="F5" s="6"/>
      <c r="G5" s="6"/>
      <c r="H5" s="6"/>
      <c r="I5" s="6"/>
      <c r="J5" s="6"/>
      <c r="K5" s="6"/>
      <c r="L5" s="6"/>
      <c r="M5" s="6"/>
    </row>
    <row r="6" spans="1:13" ht="18.399999999999999" customHeight="1">
      <c r="A6" s="5"/>
      <c r="B6" s="578" t="s">
        <v>94</v>
      </c>
      <c r="C6" s="578"/>
      <c r="D6" s="578"/>
      <c r="E6" s="578"/>
      <c r="F6" s="579"/>
      <c r="G6" s="579"/>
      <c r="H6" s="579"/>
      <c r="I6" s="579"/>
      <c r="J6" s="579"/>
      <c r="K6" s="218"/>
      <c r="L6" s="6"/>
      <c r="M6" s="6"/>
    </row>
    <row r="7" spans="1:13" ht="13.9" customHeight="1">
      <c r="A7" s="5"/>
      <c r="B7" s="6"/>
      <c r="C7" s="6"/>
      <c r="D7" s="6"/>
      <c r="E7" s="6"/>
      <c r="F7" s="6"/>
      <c r="G7" s="6"/>
      <c r="H7" s="6"/>
      <c r="I7" s="6"/>
      <c r="J7" s="6"/>
      <c r="K7" s="6"/>
      <c r="L7" s="6"/>
      <c r="M7" s="6"/>
    </row>
    <row r="8" spans="1:13" ht="12.75" customHeight="1">
      <c r="A8" s="5"/>
      <c r="B8" s="219">
        <v>5.1100000000000003</v>
      </c>
      <c r="C8" s="611" t="s">
        <v>279</v>
      </c>
      <c r="D8" s="612"/>
      <c r="E8" s="612"/>
      <c r="F8" s="612"/>
      <c r="G8" s="612"/>
      <c r="H8" s="612"/>
      <c r="I8" s="612"/>
      <c r="J8" s="612"/>
      <c r="K8" s="232"/>
      <c r="L8" s="232"/>
      <c r="M8" s="232"/>
    </row>
    <row r="9" spans="1:13" ht="13.9" customHeight="1">
      <c r="A9" s="5"/>
      <c r="B9" s="6"/>
      <c r="C9" s="612"/>
      <c r="D9" s="612"/>
      <c r="E9" s="612"/>
      <c r="F9" s="612"/>
      <c r="G9" s="612"/>
      <c r="H9" s="612"/>
      <c r="I9" s="612"/>
      <c r="J9" s="612"/>
      <c r="K9" s="232"/>
      <c r="L9" s="232"/>
      <c r="M9" s="232"/>
    </row>
    <row r="10" spans="1:13" ht="13.9" customHeight="1">
      <c r="A10" s="5"/>
      <c r="B10" s="6"/>
      <c r="C10" s="612"/>
      <c r="D10" s="612"/>
      <c r="E10" s="612"/>
      <c r="F10" s="612"/>
      <c r="G10" s="612"/>
      <c r="H10" s="612"/>
      <c r="I10" s="612"/>
      <c r="J10" s="612"/>
      <c r="K10" s="6"/>
      <c r="L10" s="6"/>
      <c r="M10" s="6"/>
    </row>
    <row r="11" spans="1:13" ht="18.399999999999999" customHeight="1">
      <c r="A11" s="5"/>
      <c r="B11" s="578" t="s">
        <v>95</v>
      </c>
      <c r="C11" s="578"/>
      <c r="D11" s="578"/>
      <c r="E11" s="578"/>
      <c r="F11" s="578"/>
      <c r="G11" s="578"/>
      <c r="H11" s="578"/>
      <c r="I11" s="578"/>
      <c r="J11" s="578"/>
      <c r="K11" s="233"/>
      <c r="L11" s="6"/>
      <c r="M11" s="6"/>
    </row>
    <row r="12" spans="1:13" ht="13.9" customHeight="1">
      <c r="A12" s="5"/>
      <c r="B12" s="6"/>
      <c r="C12" s="6"/>
      <c r="D12" s="6"/>
      <c r="E12" s="6"/>
      <c r="F12" s="6"/>
      <c r="G12" s="6"/>
      <c r="H12" s="6"/>
      <c r="I12" s="6"/>
      <c r="J12" s="6"/>
      <c r="K12" s="6"/>
      <c r="L12" s="6"/>
      <c r="M12" s="6"/>
    </row>
    <row r="13" spans="1:13" ht="13.9" customHeight="1">
      <c r="A13" s="5"/>
      <c r="B13" s="41"/>
      <c r="C13" s="38" t="s">
        <v>157</v>
      </c>
      <c r="D13" s="6"/>
      <c r="E13" s="6"/>
      <c r="F13" s="6"/>
      <c r="G13" s="6"/>
      <c r="H13" s="6"/>
      <c r="I13" s="6"/>
      <c r="J13" s="6"/>
      <c r="K13" s="6"/>
      <c r="L13" s="6"/>
      <c r="M13" s="6"/>
    </row>
    <row r="14" spans="1:13" ht="13.9" customHeight="1">
      <c r="A14" s="5"/>
      <c r="B14" s="6"/>
      <c r="C14" s="6"/>
      <c r="D14" s="6"/>
      <c r="E14" s="6"/>
      <c r="F14" s="6"/>
      <c r="G14" s="6"/>
      <c r="H14" s="6"/>
      <c r="I14" s="6"/>
      <c r="J14" s="6"/>
      <c r="K14" s="6"/>
      <c r="L14" s="6"/>
      <c r="M14" s="6"/>
    </row>
    <row r="15" spans="1:13" ht="14.25" customHeight="1">
      <c r="A15" s="5"/>
      <c r="B15" s="6"/>
      <c r="C15" s="179"/>
      <c r="D15" s="179"/>
      <c r="E15" s="179"/>
      <c r="F15" s="179"/>
      <c r="G15" s="6"/>
      <c r="H15" s="6"/>
      <c r="I15" s="6"/>
      <c r="J15" s="6"/>
      <c r="K15" s="6"/>
      <c r="L15" s="6"/>
      <c r="M15" s="6"/>
    </row>
    <row r="16" spans="1:13" ht="14.65" customHeight="1">
      <c r="A16" s="5"/>
      <c r="B16" s="6"/>
      <c r="C16" s="593" t="s">
        <v>138</v>
      </c>
      <c r="D16" s="593" t="s">
        <v>139</v>
      </c>
      <c r="E16" s="640" t="s">
        <v>34</v>
      </c>
      <c r="F16" s="641"/>
      <c r="G16" s="6"/>
      <c r="H16" s="6"/>
      <c r="I16" s="6"/>
      <c r="J16" s="6"/>
      <c r="K16" s="6"/>
      <c r="L16" s="6"/>
      <c r="M16" s="6"/>
    </row>
    <row r="17" spans="1:13" ht="14.65" customHeight="1" thickBot="1">
      <c r="A17" s="5"/>
      <c r="B17" s="6"/>
      <c r="C17" s="659"/>
      <c r="D17" s="659"/>
      <c r="E17" s="204">
        <v>2017</v>
      </c>
      <c r="F17" s="204">
        <v>2018</v>
      </c>
      <c r="G17" s="6"/>
      <c r="H17" s="6"/>
      <c r="I17" s="6"/>
      <c r="J17" s="6"/>
      <c r="K17" s="6"/>
      <c r="L17" s="6"/>
      <c r="M17" s="6"/>
    </row>
    <row r="18" spans="1:13" ht="14.25" customHeight="1">
      <c r="A18" s="5"/>
      <c r="B18" s="6"/>
      <c r="C18" s="320" t="s">
        <v>37</v>
      </c>
      <c r="D18" s="95">
        <v>34.659999999999997</v>
      </c>
      <c r="E18" s="95">
        <v>142.21</v>
      </c>
      <c r="F18" s="95">
        <v>144.13</v>
      </c>
      <c r="G18" s="6"/>
      <c r="H18" s="6"/>
      <c r="I18" s="6"/>
      <c r="J18" s="6"/>
      <c r="K18" s="6"/>
      <c r="L18" s="6"/>
      <c r="M18" s="6"/>
    </row>
    <row r="19" spans="1:13" ht="13.9" customHeight="1">
      <c r="A19" s="5"/>
      <c r="B19" s="6"/>
      <c r="C19" s="282" t="s">
        <v>38</v>
      </c>
      <c r="D19" s="78">
        <v>29.74</v>
      </c>
      <c r="E19" s="78">
        <v>143.63</v>
      </c>
      <c r="F19" s="78">
        <v>148.83000000000001</v>
      </c>
      <c r="G19" s="6"/>
      <c r="H19" s="6"/>
      <c r="I19" s="6"/>
      <c r="J19" s="6"/>
      <c r="K19" s="6"/>
      <c r="L19" s="6"/>
      <c r="M19" s="6"/>
    </row>
    <row r="20" spans="1:13" ht="13.9" customHeight="1">
      <c r="A20" s="5"/>
      <c r="B20" s="6"/>
      <c r="C20" s="68" t="s">
        <v>39</v>
      </c>
      <c r="D20" s="76">
        <v>5.68</v>
      </c>
      <c r="E20" s="76">
        <v>112.25</v>
      </c>
      <c r="F20" s="76">
        <v>112.44</v>
      </c>
      <c r="G20" s="6"/>
      <c r="H20" s="6"/>
      <c r="I20" s="6"/>
      <c r="J20" s="6"/>
      <c r="K20" s="6"/>
      <c r="L20" s="6"/>
      <c r="M20" s="6"/>
    </row>
    <row r="21" spans="1:13" ht="13.9" customHeight="1">
      <c r="A21" s="5"/>
      <c r="B21" s="6"/>
      <c r="C21" s="282" t="s">
        <v>40</v>
      </c>
      <c r="D21" s="78">
        <v>2.04</v>
      </c>
      <c r="E21" s="78">
        <v>148.44999999999999</v>
      </c>
      <c r="F21" s="78">
        <v>155.52000000000001</v>
      </c>
      <c r="G21" s="6"/>
      <c r="H21" s="6"/>
      <c r="I21" s="6"/>
      <c r="J21" s="6"/>
      <c r="K21" s="6"/>
      <c r="L21" s="6"/>
      <c r="M21" s="6"/>
    </row>
    <row r="22" spans="1:13" ht="13.9" customHeight="1">
      <c r="A22" s="5"/>
      <c r="B22" s="6"/>
      <c r="C22" s="68" t="s">
        <v>41</v>
      </c>
      <c r="D22" s="76">
        <v>4.79</v>
      </c>
      <c r="E22" s="76">
        <v>140.59</v>
      </c>
      <c r="F22" s="76">
        <v>147.24</v>
      </c>
      <c r="G22" s="6"/>
      <c r="H22" s="6"/>
      <c r="I22" s="6"/>
      <c r="J22" s="6"/>
      <c r="K22" s="6"/>
      <c r="L22" s="6"/>
      <c r="M22" s="6"/>
    </row>
    <row r="23" spans="1:13" ht="13.9" customHeight="1">
      <c r="A23" s="5"/>
      <c r="B23" s="6"/>
      <c r="C23" s="282" t="s">
        <v>42</v>
      </c>
      <c r="D23" s="78">
        <v>2.33</v>
      </c>
      <c r="E23" s="78">
        <v>108.08</v>
      </c>
      <c r="F23" s="78">
        <v>109.82</v>
      </c>
      <c r="G23" s="6"/>
      <c r="H23" s="6"/>
      <c r="I23" s="6"/>
      <c r="J23" s="6"/>
      <c r="K23" s="6"/>
      <c r="L23" s="6"/>
      <c r="M23" s="6"/>
    </row>
    <row r="24" spans="1:13" ht="13.9" customHeight="1">
      <c r="A24" s="5"/>
      <c r="B24" s="6"/>
      <c r="C24" s="68" t="s">
        <v>43</v>
      </c>
      <c r="D24" s="76">
        <v>11.03</v>
      </c>
      <c r="E24" s="76">
        <v>135.12</v>
      </c>
      <c r="F24" s="76">
        <v>141.68</v>
      </c>
      <c r="G24" s="6"/>
      <c r="H24" s="6"/>
      <c r="I24" s="6"/>
      <c r="J24" s="6"/>
      <c r="K24" s="6"/>
      <c r="L24" s="6"/>
      <c r="M24" s="6"/>
    </row>
    <row r="25" spans="1:13" ht="13.9" customHeight="1">
      <c r="A25" s="5"/>
      <c r="B25" s="6"/>
      <c r="C25" s="282" t="s">
        <v>44</v>
      </c>
      <c r="D25" s="78">
        <v>3.14</v>
      </c>
      <c r="E25" s="78">
        <v>143.35</v>
      </c>
      <c r="F25" s="78">
        <v>151.1</v>
      </c>
      <c r="G25" s="6"/>
      <c r="H25" s="6"/>
      <c r="I25" s="6"/>
      <c r="J25" s="6"/>
      <c r="K25" s="6"/>
      <c r="L25" s="6"/>
      <c r="M25" s="6"/>
    </row>
    <row r="26" spans="1:13" ht="13.9" customHeight="1" thickBot="1">
      <c r="A26" s="5"/>
      <c r="B26" s="6"/>
      <c r="C26" s="321" t="s">
        <v>45</v>
      </c>
      <c r="D26" s="81">
        <v>6.59</v>
      </c>
      <c r="E26" s="81">
        <v>136.77000000000001</v>
      </c>
      <c r="F26" s="81">
        <v>140.84</v>
      </c>
      <c r="G26" s="6"/>
      <c r="H26" s="6"/>
      <c r="I26" s="6"/>
      <c r="J26" s="6"/>
      <c r="K26" s="6"/>
      <c r="L26" s="6"/>
      <c r="M26" s="6"/>
    </row>
    <row r="27" spans="1:13" ht="14.25" customHeight="1" thickBot="1">
      <c r="A27" s="5"/>
      <c r="B27" s="6"/>
      <c r="C27" s="322" t="s">
        <v>97</v>
      </c>
      <c r="D27" s="323">
        <f>SUM(D18:D26)</f>
        <v>100</v>
      </c>
      <c r="E27" s="324">
        <f>SUMPRODUCT(D18:D26,E18:E26)/100</f>
        <v>139.08032200000002</v>
      </c>
      <c r="F27" s="324">
        <f>SUMPRODUCT(D18:D26,F18:F26)/100</f>
        <v>143.04150200000001</v>
      </c>
      <c r="G27" s="6"/>
      <c r="H27" s="6"/>
      <c r="I27" s="6"/>
      <c r="J27" s="6"/>
      <c r="K27" s="6"/>
      <c r="L27" s="6"/>
      <c r="M27" s="6"/>
    </row>
    <row r="28" spans="1:13" ht="14.65" customHeight="1">
      <c r="A28" s="5"/>
      <c r="B28" s="6"/>
      <c r="C28" s="325" t="s">
        <v>158</v>
      </c>
      <c r="D28" s="326">
        <f>'Rta_5.10'!E100</f>
        <v>0.65339999999999998</v>
      </c>
      <c r="E28" s="327">
        <f>'Rta_5.10'!F117</f>
        <v>137.42016528925623</v>
      </c>
      <c r="F28" s="327">
        <f>'Rta_5.10'!F118</f>
        <v>142.46410162228347</v>
      </c>
      <c r="G28" s="6"/>
      <c r="H28" s="6"/>
      <c r="I28" s="6"/>
      <c r="J28" s="6"/>
      <c r="K28" s="6"/>
      <c r="L28" s="6"/>
      <c r="M28" s="6"/>
    </row>
    <row r="29" spans="1:13" ht="14.25" customHeight="1">
      <c r="A29" s="5"/>
      <c r="B29" s="6"/>
      <c r="C29" s="328"/>
      <c r="D29" s="328"/>
      <c r="E29" s="328"/>
      <c r="F29" s="328"/>
      <c r="G29" s="6"/>
      <c r="H29" s="6"/>
      <c r="I29" s="6"/>
      <c r="J29" s="6"/>
      <c r="K29" s="6"/>
      <c r="L29" s="6"/>
      <c r="M29" s="6"/>
    </row>
    <row r="30" spans="1:13" ht="13.9" customHeight="1">
      <c r="A30" s="5"/>
      <c r="B30" s="6"/>
      <c r="C30" s="38" t="s">
        <v>159</v>
      </c>
      <c r="D30" s="243"/>
      <c r="E30" s="329">
        <f>E18/E28*100</f>
        <v>103.48553991378313</v>
      </c>
      <c r="F30" s="329">
        <f>F18/F28*100</f>
        <v>101.16934607297307</v>
      </c>
      <c r="G30" s="6"/>
      <c r="H30" s="6"/>
      <c r="I30" s="6"/>
      <c r="J30" s="6"/>
      <c r="K30" s="6"/>
      <c r="L30" s="6"/>
      <c r="M30" s="6"/>
    </row>
    <row r="31" spans="1:13" ht="13.9" customHeight="1">
      <c r="A31" s="5"/>
      <c r="B31" s="6"/>
      <c r="C31" s="38" t="s">
        <v>160</v>
      </c>
      <c r="D31" s="243"/>
      <c r="E31" s="243"/>
      <c r="F31" s="329">
        <f>((F30/E30)-1)*100</f>
        <v>-2.2381811437034993</v>
      </c>
      <c r="G31" s="6"/>
      <c r="H31" s="6"/>
      <c r="I31" s="6"/>
      <c r="J31" s="6"/>
      <c r="K31" s="6"/>
      <c r="L31" s="6"/>
      <c r="M31" s="6"/>
    </row>
    <row r="32" spans="1:13" ht="13.9" customHeight="1">
      <c r="A32" s="5"/>
      <c r="B32" s="6"/>
      <c r="C32" s="6"/>
      <c r="D32" s="6"/>
      <c r="E32" s="6"/>
      <c r="F32" s="6"/>
      <c r="G32" s="6"/>
      <c r="H32" s="6"/>
      <c r="I32" s="6"/>
      <c r="J32" s="6"/>
      <c r="K32" s="6"/>
      <c r="L32" s="6"/>
      <c r="M32" s="6"/>
    </row>
    <row r="33" spans="1:13" ht="13.9" customHeight="1">
      <c r="A33" s="5"/>
      <c r="B33" s="6"/>
      <c r="C33" s="585" t="s">
        <v>280</v>
      </c>
      <c r="D33" s="652"/>
      <c r="E33" s="652"/>
      <c r="F33" s="652"/>
      <c r="G33" s="652"/>
      <c r="H33" s="652"/>
      <c r="I33" s="652"/>
      <c r="J33" s="652"/>
      <c r="K33" s="6"/>
      <c r="L33" s="6"/>
      <c r="M33" s="6"/>
    </row>
    <row r="34" spans="1:13" ht="13.9" customHeight="1">
      <c r="A34" s="5"/>
      <c r="B34" s="6"/>
      <c r="C34" s="586"/>
      <c r="D34" s="652"/>
      <c r="E34" s="652"/>
      <c r="F34" s="652"/>
      <c r="G34" s="652"/>
      <c r="H34" s="652"/>
      <c r="I34" s="652"/>
      <c r="J34" s="652"/>
      <c r="K34" s="6"/>
      <c r="L34" s="6"/>
      <c r="M34" s="6"/>
    </row>
    <row r="35" spans="1:13" ht="13.9" customHeight="1">
      <c r="A35" s="5"/>
      <c r="B35" s="6"/>
      <c r="C35" s="586"/>
      <c r="D35" s="652"/>
      <c r="E35" s="652"/>
      <c r="F35" s="652"/>
      <c r="G35" s="652"/>
      <c r="H35" s="652"/>
      <c r="I35" s="652"/>
      <c r="J35" s="652"/>
      <c r="K35" s="6"/>
      <c r="L35" s="6"/>
      <c r="M35" s="6"/>
    </row>
    <row r="36" spans="1:13" ht="13.9" customHeight="1">
      <c r="A36" s="5"/>
      <c r="B36" s="6"/>
      <c r="C36" s="652"/>
      <c r="D36" s="652"/>
      <c r="E36" s="652"/>
      <c r="F36" s="652"/>
      <c r="G36" s="652"/>
      <c r="H36" s="652"/>
      <c r="I36" s="652"/>
      <c r="J36" s="652"/>
      <c r="K36" s="6"/>
      <c r="L36" s="6"/>
      <c r="M36" s="6"/>
    </row>
    <row r="37" spans="1:13" ht="13.9" customHeight="1">
      <c r="A37" s="5"/>
      <c r="B37" s="6"/>
      <c r="C37" s="653"/>
      <c r="D37" s="653"/>
      <c r="E37" s="653"/>
      <c r="F37" s="653"/>
      <c r="G37" s="653"/>
      <c r="H37" s="653"/>
      <c r="I37" s="653"/>
      <c r="J37" s="653"/>
      <c r="K37" s="6"/>
      <c r="L37" s="6"/>
      <c r="M37" s="6"/>
    </row>
    <row r="38" spans="1:13" ht="13.9" customHeight="1">
      <c r="A38" s="5"/>
      <c r="B38" s="6"/>
      <c r="C38" s="6"/>
      <c r="D38" s="6"/>
      <c r="E38" s="6"/>
      <c r="F38" s="6"/>
      <c r="G38" s="6"/>
      <c r="H38" s="6"/>
      <c r="I38" s="6"/>
      <c r="J38" s="6"/>
      <c r="K38" s="6"/>
      <c r="L38" s="6"/>
      <c r="M38" s="6"/>
    </row>
    <row r="39" spans="1:13" ht="18.399999999999999" customHeight="1">
      <c r="A39" s="5"/>
      <c r="B39" s="578" t="s">
        <v>11</v>
      </c>
      <c r="C39" s="578"/>
      <c r="D39" s="578"/>
      <c r="E39" s="578"/>
      <c r="F39" s="579" t="s">
        <v>12</v>
      </c>
      <c r="G39" s="579"/>
      <c r="H39" s="579"/>
      <c r="I39" s="579"/>
      <c r="J39" s="579"/>
      <c r="K39" s="6"/>
      <c r="L39" s="6"/>
      <c r="M39" s="6"/>
    </row>
    <row r="40" spans="1:13" s="563" customFormat="1" ht="17.649999999999999" customHeight="1">
      <c r="A40" s="5"/>
      <c r="B40" s="657"/>
      <c r="C40" s="657"/>
      <c r="D40" s="573"/>
      <c r="E40" s="573"/>
      <c r="F40" s="573"/>
      <c r="G40" s="658"/>
      <c r="H40" s="658"/>
      <c r="I40" s="658"/>
      <c r="J40" s="658"/>
      <c r="K40" s="6"/>
      <c r="L40" s="6"/>
      <c r="M40" s="6"/>
    </row>
    <row r="41" spans="1:13" s="563" customFormat="1" ht="12.75" customHeight="1"/>
  </sheetData>
  <mergeCells count="13">
    <mergeCell ref="B40:C40"/>
    <mergeCell ref="G40:J40"/>
    <mergeCell ref="C16:C17"/>
    <mergeCell ref="D16:D17"/>
    <mergeCell ref="C33:J37"/>
    <mergeCell ref="B6:E6"/>
    <mergeCell ref="F39:J39"/>
    <mergeCell ref="B39:E39"/>
    <mergeCell ref="F2:J2"/>
    <mergeCell ref="C8:J10"/>
    <mergeCell ref="E16:F16"/>
    <mergeCell ref="B11:J11"/>
    <mergeCell ref="F6:J6"/>
  </mergeCells>
  <hyperlinks>
    <hyperlink ref="B4" location="Ejercicios!A1" display="Volver a ejercicios" xr:uid="{00000000-0004-0000-0D00-000000000000}"/>
    <hyperlink ref="J4" location="Índice!A1" display="Volver al índice" xr:uid="{00000000-0004-0000-0D00-000001000000}"/>
  </hyperlinks>
  <pageMargins left="0.75" right="0.75" top="1" bottom="1" header="0.5" footer="0.5"/>
  <pageSetup scale="64" orientation="portrait"/>
  <headerFooter>
    <oddFooter>&amp;R&amp;"Arial,Regular"&amp;10&amp;K000000Rta_5.11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8"/>
  <sheetViews>
    <sheetView showGridLines="0" topLeftCell="A2" workbookViewId="0">
      <selection activeCell="G37" sqref="G36:G37"/>
    </sheetView>
  </sheetViews>
  <sheetFormatPr baseColWidth="10" defaultColWidth="9.28515625" defaultRowHeight="12.75" customHeight="1"/>
  <cols>
    <col min="1" max="1" width="9.28515625" style="1" customWidth="1"/>
    <col min="2" max="2" width="7.28515625" style="1" customWidth="1"/>
    <col min="3" max="10" width="11.42578125" style="1" customWidth="1"/>
    <col min="11" max="11" width="8.7109375" style="1" customWidth="1"/>
    <col min="12" max="12" width="9.28515625" style="1" customWidth="1"/>
    <col min="13"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6"/>
      <c r="E2" s="6"/>
      <c r="F2" s="576" t="s">
        <v>1</v>
      </c>
      <c r="G2" s="577"/>
      <c r="H2" s="577"/>
      <c r="I2" s="577"/>
      <c r="J2" s="577"/>
      <c r="K2" s="6"/>
      <c r="L2" s="6"/>
      <c r="M2" s="6"/>
    </row>
    <row r="3" spans="1:13" ht="12.75" customHeight="1">
      <c r="A3" s="5"/>
      <c r="B3" s="6"/>
      <c r="C3" s="6"/>
      <c r="D3" s="6"/>
      <c r="E3" s="6"/>
      <c r="F3" s="6"/>
      <c r="G3" s="6"/>
      <c r="H3" s="10"/>
      <c r="I3" s="10"/>
      <c r="J3" s="10"/>
      <c r="K3" s="6"/>
      <c r="L3" s="6"/>
      <c r="M3" s="6"/>
    </row>
    <row r="4" spans="1:13" ht="12.75" customHeight="1">
      <c r="A4" s="5"/>
      <c r="B4" s="560" t="s">
        <v>437</v>
      </c>
      <c r="C4" s="217"/>
      <c r="D4" s="217"/>
      <c r="E4" s="217"/>
      <c r="F4" s="6"/>
      <c r="G4" s="6"/>
      <c r="H4" s="10"/>
      <c r="I4" s="10"/>
      <c r="J4" s="559" t="s">
        <v>417</v>
      </c>
      <c r="K4" s="6"/>
      <c r="L4" s="6"/>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79"/>
      <c r="G6" s="579"/>
      <c r="H6" s="579"/>
      <c r="I6" s="579"/>
      <c r="J6" s="579"/>
      <c r="K6" s="218"/>
      <c r="L6" s="6"/>
      <c r="M6" s="6"/>
    </row>
    <row r="7" spans="1:13" ht="12.75" customHeight="1">
      <c r="A7" s="5"/>
      <c r="B7" s="6"/>
      <c r="C7" s="6"/>
      <c r="D7" s="6"/>
      <c r="E7" s="6"/>
      <c r="F7" s="6"/>
      <c r="G7" s="6"/>
      <c r="H7" s="6"/>
      <c r="I7" s="6"/>
      <c r="J7" s="6"/>
      <c r="K7" s="6"/>
      <c r="L7" s="6"/>
      <c r="M7" s="6"/>
    </row>
    <row r="8" spans="1:13" ht="12.75" customHeight="1">
      <c r="A8" s="5"/>
      <c r="B8" s="219">
        <v>5.12</v>
      </c>
      <c r="C8" s="604" t="s">
        <v>51</v>
      </c>
      <c r="D8" s="606"/>
      <c r="E8" s="606"/>
      <c r="F8" s="606"/>
      <c r="G8" s="606"/>
      <c r="H8" s="606"/>
      <c r="I8" s="606"/>
      <c r="J8" s="606"/>
      <c r="K8" s="235"/>
      <c r="L8" s="235"/>
      <c r="M8" s="235"/>
    </row>
    <row r="9" spans="1:13" ht="12.75" customHeight="1">
      <c r="A9" s="5"/>
      <c r="B9" s="6"/>
      <c r="C9" s="606"/>
      <c r="D9" s="606"/>
      <c r="E9" s="606"/>
      <c r="F9" s="606"/>
      <c r="G9" s="606"/>
      <c r="H9" s="606"/>
      <c r="I9" s="606"/>
      <c r="J9" s="606"/>
      <c r="K9" s="235"/>
      <c r="L9" s="235"/>
      <c r="M9" s="235"/>
    </row>
    <row r="10" spans="1:13" ht="12.75" customHeight="1">
      <c r="A10" s="5"/>
      <c r="B10" s="6"/>
      <c r="C10" s="606"/>
      <c r="D10" s="606"/>
      <c r="E10" s="606"/>
      <c r="F10" s="606"/>
      <c r="G10" s="606"/>
      <c r="H10" s="606"/>
      <c r="I10" s="606"/>
      <c r="J10" s="606"/>
      <c r="K10" s="232"/>
      <c r="L10" s="232"/>
      <c r="M10" s="232"/>
    </row>
    <row r="11" spans="1:13" ht="12.75" customHeight="1">
      <c r="A11" s="5"/>
      <c r="B11" s="6"/>
      <c r="C11" s="232"/>
      <c r="D11" s="232"/>
      <c r="E11" s="232"/>
      <c r="F11" s="232"/>
      <c r="G11" s="232"/>
      <c r="H11" s="232"/>
      <c r="I11" s="232"/>
      <c r="J11" s="232"/>
      <c r="K11" s="6"/>
      <c r="L11" s="6"/>
      <c r="M11" s="6"/>
    </row>
    <row r="12" spans="1:13" ht="18.75" customHeight="1">
      <c r="A12" s="5"/>
      <c r="B12" s="578" t="s">
        <v>95</v>
      </c>
      <c r="C12" s="578"/>
      <c r="D12" s="578"/>
      <c r="E12" s="578"/>
      <c r="F12" s="578"/>
      <c r="G12" s="578"/>
      <c r="H12" s="578"/>
      <c r="I12" s="578"/>
      <c r="J12" s="578"/>
      <c r="K12" s="233"/>
      <c r="L12" s="6"/>
      <c r="M12" s="6"/>
    </row>
    <row r="13" spans="1:13" ht="12.75" customHeight="1">
      <c r="A13" s="5"/>
      <c r="B13" s="6"/>
      <c r="C13" s="6"/>
      <c r="D13" s="6"/>
      <c r="E13" s="6"/>
      <c r="F13" s="6"/>
      <c r="G13" s="6"/>
      <c r="H13" s="6"/>
      <c r="I13" s="6"/>
      <c r="J13" s="6"/>
      <c r="K13" s="6"/>
      <c r="L13" s="6"/>
      <c r="M13" s="6"/>
    </row>
    <row r="14" spans="1:13" ht="12.75" customHeight="1">
      <c r="A14" s="5"/>
      <c r="B14" s="41"/>
      <c r="C14" s="238" t="s">
        <v>161</v>
      </c>
      <c r="D14" s="39"/>
      <c r="E14" s="39"/>
      <c r="F14" s="39"/>
      <c r="G14" s="39"/>
      <c r="H14" s="39"/>
      <c r="I14" s="39"/>
      <c r="J14" s="39"/>
      <c r="K14" s="6"/>
      <c r="L14" s="6"/>
      <c r="M14" s="6"/>
    </row>
    <row r="15" spans="1:13" ht="12.75" customHeight="1">
      <c r="A15" s="5"/>
      <c r="B15" s="39"/>
      <c r="C15" s="39"/>
      <c r="D15" s="39"/>
      <c r="E15" s="39"/>
      <c r="F15" s="39"/>
      <c r="G15" s="39"/>
      <c r="H15" s="39"/>
      <c r="I15" s="39"/>
      <c r="J15" s="39"/>
      <c r="K15" s="6"/>
      <c r="L15" s="6"/>
      <c r="M15" s="6"/>
    </row>
    <row r="16" spans="1:13" ht="12.75" customHeight="1">
      <c r="A16" s="5"/>
      <c r="B16" s="39"/>
      <c r="C16" s="39"/>
      <c r="D16" s="39"/>
      <c r="E16" s="39"/>
      <c r="F16" s="39"/>
      <c r="G16" s="39"/>
      <c r="H16" s="39"/>
      <c r="I16" s="39"/>
      <c r="J16" s="39"/>
      <c r="K16" s="6"/>
      <c r="L16" s="6"/>
      <c r="M16" s="6"/>
    </row>
    <row r="17" spans="1:13" ht="12.75" customHeight="1">
      <c r="A17" s="5"/>
      <c r="B17" s="39"/>
      <c r="C17" s="39"/>
      <c r="D17" s="39"/>
      <c r="E17" s="39"/>
      <c r="F17" s="39"/>
      <c r="G17" s="39"/>
      <c r="H17" s="39"/>
      <c r="I17" s="39"/>
      <c r="J17" s="39"/>
      <c r="K17" s="6"/>
      <c r="L17" s="6"/>
      <c r="M17" s="6"/>
    </row>
    <row r="18" spans="1:13" ht="12.75" customHeight="1">
      <c r="A18" s="5"/>
      <c r="B18" s="39"/>
      <c r="C18" s="39"/>
      <c r="D18" s="39"/>
      <c r="E18" s="39"/>
      <c r="F18" s="39"/>
      <c r="G18" s="39"/>
      <c r="H18" s="39"/>
      <c r="I18" s="39"/>
      <c r="J18" s="39"/>
      <c r="K18" s="6"/>
      <c r="L18" s="6"/>
      <c r="M18" s="6"/>
    </row>
    <row r="19" spans="1:13" ht="12.75" customHeight="1">
      <c r="A19" s="5"/>
      <c r="B19" s="39"/>
      <c r="C19" s="39"/>
      <c r="D19" s="39"/>
      <c r="E19" s="39"/>
      <c r="F19" s="39"/>
      <c r="G19" s="39"/>
      <c r="H19" s="39"/>
      <c r="I19" s="39"/>
      <c r="J19" s="39"/>
      <c r="K19" s="6"/>
      <c r="L19" s="6"/>
      <c r="M19" s="6"/>
    </row>
    <row r="20" spans="1:13" ht="12.75" customHeight="1">
      <c r="A20" s="5"/>
      <c r="B20" s="39"/>
      <c r="C20" s="39"/>
      <c r="D20" s="39"/>
      <c r="E20" s="39"/>
      <c r="F20" s="39"/>
      <c r="G20" s="39"/>
      <c r="H20" s="39"/>
      <c r="I20" s="39"/>
      <c r="J20" s="39"/>
      <c r="K20" s="6"/>
      <c r="L20" s="6"/>
      <c r="M20" s="6"/>
    </row>
    <row r="21" spans="1:13" ht="12.75" customHeight="1">
      <c r="A21" s="5"/>
      <c r="B21" s="39"/>
      <c r="C21" s="39"/>
      <c r="D21" s="39"/>
      <c r="E21" s="39"/>
      <c r="F21" s="39"/>
      <c r="G21" s="39"/>
      <c r="H21" s="39"/>
      <c r="I21" s="39"/>
      <c r="J21" s="39"/>
      <c r="K21" s="6"/>
      <c r="L21" s="6"/>
      <c r="M21" s="6"/>
    </row>
    <row r="22" spans="1:13" ht="12.75" customHeight="1">
      <c r="A22" s="5"/>
      <c r="B22" s="39"/>
      <c r="C22" s="39"/>
      <c r="D22" s="39"/>
      <c r="E22" s="39"/>
      <c r="F22" s="39"/>
      <c r="G22" s="39"/>
      <c r="H22" s="39"/>
      <c r="I22" s="39"/>
      <c r="J22" s="39"/>
      <c r="K22" s="6"/>
      <c r="L22" s="6"/>
      <c r="M22" s="6"/>
    </row>
    <row r="23" spans="1:13" ht="12.75" customHeight="1">
      <c r="A23" s="5"/>
      <c r="B23" s="39"/>
      <c r="C23" s="39"/>
      <c r="D23" s="39"/>
      <c r="E23" s="39"/>
      <c r="F23" s="39"/>
      <c r="G23" s="39"/>
      <c r="H23" s="39"/>
      <c r="I23" s="39"/>
      <c r="J23" s="39"/>
      <c r="K23" s="6"/>
      <c r="L23" s="6"/>
      <c r="M23" s="6"/>
    </row>
    <row r="24" spans="1:13" ht="13.9" customHeight="1">
      <c r="A24" s="5"/>
      <c r="B24" s="39"/>
      <c r="C24" s="585" t="s">
        <v>162</v>
      </c>
      <c r="D24" s="586"/>
      <c r="E24" s="586"/>
      <c r="F24" s="586"/>
      <c r="G24" s="586"/>
      <c r="H24" s="586"/>
      <c r="I24" s="586"/>
      <c r="J24" s="586"/>
      <c r="K24" s="6"/>
      <c r="L24" s="6"/>
      <c r="M24" s="6"/>
    </row>
    <row r="25" spans="1:13" ht="12.75" customHeight="1">
      <c r="A25" s="5"/>
      <c r="B25" s="39"/>
      <c r="C25" s="586"/>
      <c r="D25" s="586"/>
      <c r="E25" s="586"/>
      <c r="F25" s="586"/>
      <c r="G25" s="586"/>
      <c r="H25" s="586"/>
      <c r="I25" s="586"/>
      <c r="J25" s="586"/>
      <c r="K25" s="6"/>
      <c r="L25" s="6"/>
      <c r="M25" s="6"/>
    </row>
    <row r="26" spans="1:13" ht="12.75" customHeight="1">
      <c r="A26" s="5"/>
      <c r="B26" s="6"/>
      <c r="C26" s="6"/>
      <c r="D26" s="6"/>
      <c r="E26" s="6"/>
      <c r="F26" s="6"/>
      <c r="G26" s="6"/>
      <c r="H26" s="6"/>
      <c r="I26" s="6"/>
      <c r="J26" s="6"/>
      <c r="K26" s="6"/>
      <c r="L26" s="6"/>
      <c r="M26" s="6"/>
    </row>
    <row r="27" spans="1:13" s="563" customFormat="1" ht="15.75" customHeight="1">
      <c r="A27" s="5"/>
      <c r="B27" s="578" t="s">
        <v>11</v>
      </c>
      <c r="C27" s="578"/>
      <c r="D27" s="578"/>
      <c r="E27" s="578"/>
      <c r="F27" s="579" t="s">
        <v>12</v>
      </c>
      <c r="G27" s="579"/>
      <c r="H27" s="579"/>
      <c r="I27" s="579"/>
      <c r="J27" s="579"/>
      <c r="K27" s="6"/>
      <c r="L27" s="6"/>
      <c r="M27" s="6"/>
    </row>
    <row r="28" spans="1:13" s="563" customFormat="1" ht="12.75" customHeight="1"/>
  </sheetData>
  <mergeCells count="8">
    <mergeCell ref="B12:J12"/>
    <mergeCell ref="F2:J2"/>
    <mergeCell ref="B6:E6"/>
    <mergeCell ref="C8:J10"/>
    <mergeCell ref="B27:E27"/>
    <mergeCell ref="C24:J25"/>
    <mergeCell ref="F27:J27"/>
    <mergeCell ref="F6:J6"/>
  </mergeCells>
  <hyperlinks>
    <hyperlink ref="B4" location="Ejercicios!A1" display="Volver a ejercicios" xr:uid="{00000000-0004-0000-0E00-000000000000}"/>
    <hyperlink ref="J4" location="Índice!A1" display="Volver al índice" xr:uid="{00000000-0004-0000-0E00-000001000000}"/>
  </hyperlinks>
  <pageMargins left="0.75" right="0.75" top="1" bottom="1" header="0.5" footer="0.5"/>
  <pageSetup scale="76" orientation="portrait"/>
  <headerFooter>
    <oddFooter>&amp;R&amp;"Arial,Regular"&amp;10&amp;K000000Rta_5.12</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6"/>
  <sheetViews>
    <sheetView showGridLines="0" workbookViewId="0">
      <selection activeCell="P23" sqref="P23"/>
    </sheetView>
  </sheetViews>
  <sheetFormatPr baseColWidth="10" defaultColWidth="9.28515625" defaultRowHeight="12.75" customHeight="1"/>
  <cols>
    <col min="1" max="1" width="7.28515625" style="1" customWidth="1"/>
    <col min="2" max="2" width="6.42578125" style="1" customWidth="1"/>
    <col min="3" max="3" width="20.28515625" style="1" customWidth="1"/>
    <col min="4" max="4" width="17.28515625" style="1" customWidth="1"/>
    <col min="5" max="5" width="11.42578125" style="1" customWidth="1"/>
    <col min="6" max="6" width="2.42578125" style="1" customWidth="1"/>
    <col min="7" max="7" width="11.42578125" style="1" customWidth="1"/>
    <col min="8" max="8" width="13.7109375" style="1" customWidth="1"/>
    <col min="9" max="9" width="3.28515625" style="1" customWidth="1"/>
    <col min="10" max="10" width="14.42578125" style="1" customWidth="1"/>
    <col min="11" max="11" width="9.7109375" style="1" customWidth="1"/>
    <col min="12" max="12" width="8.7109375" style="1" customWidth="1"/>
    <col min="13" max="13" width="12.42578125" style="1" customWidth="1"/>
    <col min="14" max="15" width="12.7109375" style="1" customWidth="1"/>
    <col min="16" max="16" width="15.28515625" style="563" customWidth="1"/>
    <col min="17" max="17" width="9.28515625" style="563" customWidth="1"/>
    <col min="18" max="16384" width="9.28515625" style="1"/>
  </cols>
  <sheetData>
    <row r="1" spans="1:16" ht="13.9" customHeight="1">
      <c r="A1" s="2"/>
      <c r="B1" s="3"/>
      <c r="C1" s="3"/>
      <c r="D1" s="3"/>
      <c r="E1" s="3"/>
      <c r="F1" s="3"/>
      <c r="G1" s="3"/>
      <c r="H1" s="3"/>
      <c r="I1" s="3"/>
      <c r="J1" s="3"/>
      <c r="K1" s="3"/>
      <c r="L1" s="3"/>
      <c r="M1" s="3"/>
      <c r="N1" s="3"/>
      <c r="O1" s="3"/>
      <c r="P1" s="3"/>
    </row>
    <row r="2" spans="1:16" ht="13.9" customHeight="1">
      <c r="A2" s="5"/>
      <c r="B2" s="6"/>
      <c r="C2" s="6"/>
      <c r="D2" s="6"/>
      <c r="E2" s="576" t="s">
        <v>1</v>
      </c>
      <c r="F2" s="577"/>
      <c r="G2" s="577"/>
      <c r="H2" s="577"/>
      <c r="I2" s="577"/>
      <c r="J2" s="577"/>
      <c r="K2" s="577"/>
      <c r="L2" s="6"/>
      <c r="M2" s="6"/>
      <c r="N2" s="6"/>
      <c r="O2" s="6"/>
      <c r="P2" s="6"/>
    </row>
    <row r="3" spans="1:16" ht="13.9" customHeight="1">
      <c r="A3" s="5"/>
      <c r="B3" s="6"/>
      <c r="C3" s="6"/>
      <c r="D3" s="6"/>
      <c r="E3" s="6"/>
      <c r="F3" s="6"/>
      <c r="G3" s="10"/>
      <c r="H3" s="10"/>
      <c r="I3" s="10"/>
      <c r="J3" s="10"/>
      <c r="K3" s="10"/>
      <c r="L3" s="6"/>
      <c r="M3" s="6"/>
      <c r="N3" s="6"/>
      <c r="O3" s="6"/>
      <c r="P3" s="6"/>
    </row>
    <row r="4" spans="1:16" ht="13.9" customHeight="1">
      <c r="A4" s="5"/>
      <c r="B4" s="638" t="s">
        <v>437</v>
      </c>
      <c r="C4" s="639"/>
      <c r="D4" s="639"/>
      <c r="E4" s="6"/>
      <c r="F4" s="6"/>
      <c r="G4" s="10"/>
      <c r="H4" s="10"/>
      <c r="I4" s="10"/>
      <c r="J4" s="602" t="s">
        <v>417</v>
      </c>
      <c r="K4" s="603"/>
      <c r="L4" s="6"/>
      <c r="M4" s="6"/>
      <c r="N4" s="6"/>
      <c r="O4" s="6"/>
      <c r="P4" s="6"/>
    </row>
    <row r="5" spans="1:16" ht="13.9" customHeight="1">
      <c r="A5" s="5"/>
      <c r="B5" s="6"/>
      <c r="C5" s="6"/>
      <c r="D5" s="6"/>
      <c r="E5" s="6"/>
      <c r="F5" s="6"/>
      <c r="G5" s="6"/>
      <c r="H5" s="6"/>
      <c r="I5" s="6"/>
      <c r="J5" s="6"/>
      <c r="K5" s="6"/>
      <c r="L5" s="6"/>
      <c r="M5" s="6"/>
      <c r="N5" s="6"/>
      <c r="O5" s="6"/>
      <c r="P5" s="6"/>
    </row>
    <row r="6" spans="1:16" ht="18.399999999999999" customHeight="1">
      <c r="A6" s="5"/>
      <c r="B6" s="578" t="s">
        <v>94</v>
      </c>
      <c r="C6" s="578"/>
      <c r="D6" s="578"/>
      <c r="E6" s="578"/>
      <c r="F6" s="578"/>
      <c r="G6" s="579"/>
      <c r="H6" s="579"/>
      <c r="I6" s="579"/>
      <c r="J6" s="579"/>
      <c r="K6" s="579"/>
      <c r="L6" s="6"/>
      <c r="M6" s="6"/>
      <c r="N6" s="6"/>
      <c r="O6" s="6"/>
      <c r="P6" s="6"/>
    </row>
    <row r="7" spans="1:16" ht="13.9" customHeight="1">
      <c r="A7" s="5"/>
      <c r="B7" s="6"/>
      <c r="C7" s="6"/>
      <c r="D7" s="6"/>
      <c r="E7" s="6"/>
      <c r="F7" s="6"/>
      <c r="G7" s="6"/>
      <c r="H7" s="6"/>
      <c r="I7" s="6"/>
      <c r="J7" s="6"/>
      <c r="K7" s="6"/>
      <c r="L7" s="6"/>
      <c r="M7" s="6"/>
      <c r="N7" s="6"/>
      <c r="O7" s="6"/>
      <c r="P7" s="6"/>
    </row>
    <row r="8" spans="1:16" ht="12.75" customHeight="1">
      <c r="A8" s="5"/>
      <c r="B8" s="178">
        <v>5.13</v>
      </c>
      <c r="C8" s="611" t="s">
        <v>281</v>
      </c>
      <c r="D8" s="612"/>
      <c r="E8" s="612"/>
      <c r="F8" s="612"/>
      <c r="G8" s="612"/>
      <c r="H8" s="612"/>
      <c r="I8" s="612"/>
      <c r="J8" s="612"/>
      <c r="K8" s="612"/>
      <c r="L8" s="232"/>
      <c r="M8" s="232"/>
      <c r="N8" s="6"/>
      <c r="O8" s="6"/>
      <c r="P8" s="6"/>
    </row>
    <row r="9" spans="1:16" ht="13.9" customHeight="1">
      <c r="A9" s="5"/>
      <c r="B9" s="6"/>
      <c r="C9" s="612"/>
      <c r="D9" s="612"/>
      <c r="E9" s="612"/>
      <c r="F9" s="612"/>
      <c r="G9" s="612"/>
      <c r="H9" s="612"/>
      <c r="I9" s="612"/>
      <c r="J9" s="612"/>
      <c r="K9" s="612"/>
      <c r="L9" s="232"/>
      <c r="M9" s="232"/>
      <c r="N9" s="6"/>
      <c r="O9" s="6"/>
      <c r="P9" s="6"/>
    </row>
    <row r="10" spans="1:16" ht="20.25" customHeight="1">
      <c r="A10" s="5"/>
      <c r="B10" s="6"/>
      <c r="C10" s="612"/>
      <c r="D10" s="612"/>
      <c r="E10" s="612"/>
      <c r="F10" s="612"/>
      <c r="G10" s="612"/>
      <c r="H10" s="612"/>
      <c r="I10" s="612"/>
      <c r="J10" s="612"/>
      <c r="K10" s="612"/>
      <c r="L10" s="6"/>
      <c r="M10" s="6"/>
      <c r="N10" s="6"/>
      <c r="O10" s="6"/>
      <c r="P10" s="6"/>
    </row>
    <row r="11" spans="1:16" ht="18.399999999999999" customHeight="1">
      <c r="A11" s="5"/>
      <c r="B11" s="578" t="s">
        <v>95</v>
      </c>
      <c r="C11" s="578"/>
      <c r="D11" s="578"/>
      <c r="E11" s="578"/>
      <c r="F11" s="578"/>
      <c r="G11" s="578"/>
      <c r="H11" s="578"/>
      <c r="I11" s="578"/>
      <c r="J11" s="578"/>
      <c r="K11" s="578"/>
      <c r="L11" s="6"/>
      <c r="M11" s="6"/>
      <c r="N11" s="6"/>
      <c r="O11" s="6"/>
      <c r="P11" s="6"/>
    </row>
    <row r="12" spans="1:16" ht="13.9" customHeight="1">
      <c r="A12" s="5"/>
      <c r="B12" s="6"/>
      <c r="C12" s="6"/>
      <c r="D12" s="6"/>
      <c r="E12" s="6"/>
      <c r="F12" s="6"/>
      <c r="G12" s="6"/>
      <c r="H12" s="6"/>
      <c r="I12" s="6"/>
      <c r="J12" s="6"/>
      <c r="K12" s="6"/>
      <c r="L12" s="6"/>
      <c r="M12" s="6"/>
      <c r="N12" s="6"/>
      <c r="O12" s="6"/>
      <c r="P12" s="6"/>
    </row>
    <row r="13" spans="1:16" ht="14.25" customHeight="1">
      <c r="A13" s="5"/>
      <c r="B13" s="41"/>
      <c r="C13" s="330"/>
      <c r="D13" s="330"/>
      <c r="E13" s="330"/>
      <c r="F13" s="330"/>
      <c r="G13" s="330"/>
      <c r="H13" s="330"/>
      <c r="I13" s="330"/>
      <c r="J13" s="330"/>
      <c r="K13" s="6"/>
      <c r="L13" s="6"/>
      <c r="M13" s="6"/>
      <c r="N13" s="6"/>
      <c r="O13" s="6"/>
      <c r="P13" s="6"/>
    </row>
    <row r="14" spans="1:16" ht="14.25" customHeight="1">
      <c r="A14" s="5"/>
      <c r="B14" s="6"/>
      <c r="C14" s="593" t="s">
        <v>52</v>
      </c>
      <c r="D14" s="613" t="s">
        <v>53</v>
      </c>
      <c r="E14" s="614"/>
      <c r="F14" s="109"/>
      <c r="G14" s="613" t="s">
        <v>54</v>
      </c>
      <c r="H14" s="614"/>
      <c r="I14" s="109"/>
      <c r="J14" s="331" t="s">
        <v>55</v>
      </c>
      <c r="K14" s="41"/>
      <c r="L14" s="6"/>
      <c r="M14" s="6"/>
      <c r="N14" s="6"/>
      <c r="O14" s="6"/>
      <c r="P14" s="6"/>
    </row>
    <row r="15" spans="1:16" ht="14.25" customHeight="1">
      <c r="A15" s="5"/>
      <c r="B15" s="6"/>
      <c r="C15" s="655"/>
      <c r="D15" s="110">
        <v>2000</v>
      </c>
      <c r="E15" s="110">
        <v>2001</v>
      </c>
      <c r="F15" s="111"/>
      <c r="G15" s="110">
        <v>2000</v>
      </c>
      <c r="H15" s="110">
        <v>2001</v>
      </c>
      <c r="I15" s="112"/>
      <c r="J15" s="111"/>
      <c r="K15" s="161"/>
      <c r="L15" s="6"/>
      <c r="M15" s="6"/>
      <c r="N15" s="6"/>
      <c r="O15" s="6"/>
      <c r="P15" s="6"/>
    </row>
    <row r="16" spans="1:16" ht="7.9" customHeight="1">
      <c r="A16" s="5"/>
      <c r="B16" s="6"/>
      <c r="C16" s="197"/>
      <c r="D16" s="332"/>
      <c r="E16" s="332"/>
      <c r="F16" s="332"/>
      <c r="G16" s="197"/>
      <c r="H16" s="197"/>
      <c r="I16" s="197"/>
      <c r="J16" s="197"/>
      <c r="K16" s="6"/>
      <c r="L16" s="6"/>
      <c r="M16" s="6"/>
      <c r="N16" s="6"/>
      <c r="O16" s="6"/>
      <c r="P16" s="6"/>
    </row>
    <row r="17" spans="1:16" ht="13.9" customHeight="1">
      <c r="A17" s="5"/>
      <c r="B17" s="6"/>
      <c r="C17" s="282" t="s">
        <v>57</v>
      </c>
      <c r="D17" s="333">
        <v>8.6999999999999993</v>
      </c>
      <c r="E17" s="333">
        <v>7.4</v>
      </c>
      <c r="F17" s="333"/>
      <c r="G17" s="333">
        <v>2229.1799999999998</v>
      </c>
      <c r="H17" s="333">
        <v>2291.1799999999998</v>
      </c>
      <c r="I17" s="333"/>
      <c r="J17" s="333"/>
      <c r="K17" s="334"/>
      <c r="L17" s="6"/>
      <c r="M17" s="6"/>
      <c r="N17" s="6"/>
      <c r="O17" s="6"/>
      <c r="P17" s="6"/>
    </row>
    <row r="18" spans="1:16" ht="13.9" customHeight="1">
      <c r="A18" s="5"/>
      <c r="B18" s="6"/>
      <c r="C18" s="7" t="s">
        <v>58</v>
      </c>
      <c r="D18" s="334">
        <v>3.4</v>
      </c>
      <c r="E18" s="334">
        <v>1.5</v>
      </c>
      <c r="F18" s="334"/>
      <c r="G18" s="334"/>
      <c r="H18" s="334"/>
      <c r="I18" s="334"/>
      <c r="J18" s="334">
        <v>51.3</v>
      </c>
      <c r="K18" s="334"/>
      <c r="L18" s="6"/>
      <c r="M18" s="6"/>
      <c r="N18" s="6"/>
      <c r="O18" s="6"/>
      <c r="P18" s="6"/>
    </row>
    <row r="19" spans="1:16" ht="13.9" customHeight="1">
      <c r="A19" s="5"/>
      <c r="B19" s="6"/>
      <c r="C19" s="282" t="s">
        <v>59</v>
      </c>
      <c r="D19" s="333">
        <v>-0.4</v>
      </c>
      <c r="E19" s="333">
        <v>-1.2</v>
      </c>
      <c r="F19" s="333"/>
      <c r="G19" s="333">
        <v>114.9</v>
      </c>
      <c r="H19" s="333">
        <v>131.80000000000001</v>
      </c>
      <c r="I19" s="333"/>
      <c r="J19" s="333">
        <v>3</v>
      </c>
      <c r="K19" s="334"/>
      <c r="L19" s="6"/>
      <c r="M19" s="6"/>
      <c r="N19" s="6"/>
      <c r="O19" s="6"/>
      <c r="P19" s="6"/>
    </row>
    <row r="20" spans="1:16" ht="13.9" customHeight="1">
      <c r="A20" s="5"/>
      <c r="B20" s="6"/>
      <c r="C20" s="7" t="s">
        <v>60</v>
      </c>
      <c r="D20" s="334">
        <v>13.4</v>
      </c>
      <c r="E20" s="334">
        <v>12.3</v>
      </c>
      <c r="F20" s="334"/>
      <c r="G20" s="334">
        <v>699.75</v>
      </c>
      <c r="H20" s="334">
        <v>763</v>
      </c>
      <c r="I20" s="334"/>
      <c r="J20" s="334">
        <v>10.3</v>
      </c>
      <c r="K20" s="334"/>
      <c r="L20" s="6"/>
      <c r="M20" s="6"/>
      <c r="N20" s="6"/>
      <c r="O20" s="6"/>
      <c r="P20" s="6"/>
    </row>
    <row r="21" spans="1:16" ht="13.9" customHeight="1">
      <c r="A21" s="5"/>
      <c r="B21" s="6"/>
      <c r="C21" s="282" t="s">
        <v>61</v>
      </c>
      <c r="D21" s="333">
        <v>3.5</v>
      </c>
      <c r="E21" s="333">
        <v>-1.9</v>
      </c>
      <c r="F21" s="333"/>
      <c r="G21" s="333">
        <v>1.5</v>
      </c>
      <c r="H21" s="333">
        <v>1.59</v>
      </c>
      <c r="I21" s="333"/>
      <c r="J21" s="333">
        <v>1.5</v>
      </c>
      <c r="K21" s="334"/>
      <c r="L21" s="6"/>
      <c r="M21" s="6"/>
      <c r="N21" s="6"/>
      <c r="O21" s="6"/>
      <c r="P21" s="6"/>
    </row>
    <row r="22" spans="1:16" ht="7.9" customHeight="1">
      <c r="A22" s="5"/>
      <c r="B22" s="6"/>
      <c r="C22" s="335"/>
      <c r="D22" s="336"/>
      <c r="E22" s="336"/>
      <c r="F22" s="336"/>
      <c r="G22" s="336"/>
      <c r="H22" s="336"/>
      <c r="I22" s="335"/>
      <c r="J22" s="335"/>
      <c r="K22" s="6"/>
      <c r="L22" s="6"/>
      <c r="M22" s="6"/>
      <c r="N22" s="6"/>
      <c r="O22" s="6"/>
      <c r="P22" s="6"/>
    </row>
    <row r="23" spans="1:16" ht="15.75" customHeight="1">
      <c r="A23" s="5"/>
      <c r="B23" s="6"/>
      <c r="C23" s="660" t="s">
        <v>163</v>
      </c>
      <c r="D23" s="661"/>
      <c r="E23" s="664" t="s">
        <v>164</v>
      </c>
      <c r="F23" s="665"/>
      <c r="G23" s="660" t="s">
        <v>165</v>
      </c>
      <c r="H23" s="661"/>
      <c r="I23" s="661"/>
      <c r="J23" s="661"/>
      <c r="K23" s="337"/>
      <c r="L23" s="6"/>
      <c r="M23" s="6"/>
      <c r="N23" s="6"/>
      <c r="O23" s="6"/>
      <c r="P23" s="6"/>
    </row>
    <row r="24" spans="1:16" ht="11.65" customHeight="1">
      <c r="A24" s="5"/>
      <c r="B24" s="6"/>
      <c r="C24" s="662" t="s">
        <v>166</v>
      </c>
      <c r="D24" s="663"/>
      <c r="E24" s="663"/>
      <c r="F24" s="663"/>
      <c r="G24" s="663"/>
      <c r="H24" s="663"/>
      <c r="I24" s="663"/>
      <c r="J24" s="663"/>
      <c r="K24" s="337"/>
      <c r="L24" s="6"/>
      <c r="M24" s="6"/>
      <c r="N24" s="6"/>
      <c r="O24" s="6"/>
      <c r="P24" s="6"/>
    </row>
    <row r="25" spans="1:16" ht="11.65" customHeight="1">
      <c r="A25" s="5"/>
      <c r="B25" s="6"/>
      <c r="C25" s="337"/>
      <c r="D25" s="337"/>
      <c r="E25" s="337"/>
      <c r="F25" s="337"/>
      <c r="G25" s="337"/>
      <c r="H25" s="337"/>
      <c r="I25" s="337"/>
      <c r="J25" s="337"/>
      <c r="K25" s="337"/>
      <c r="L25" s="6"/>
      <c r="M25" s="6"/>
      <c r="N25" s="6"/>
      <c r="O25" s="6"/>
      <c r="P25" s="6"/>
    </row>
    <row r="26" spans="1:16" ht="13.9" customHeight="1">
      <c r="A26" s="5"/>
      <c r="B26" s="6"/>
      <c r="C26" s="38" t="s">
        <v>167</v>
      </c>
      <c r="D26" s="338">
        <f>SUM(J18:J21)/100</f>
        <v>0.66099999999999992</v>
      </c>
      <c r="E26" s="41"/>
      <c r="F26" s="41"/>
      <c r="G26" s="41"/>
      <c r="H26" s="41"/>
      <c r="I26" s="41"/>
      <c r="J26" s="6"/>
      <c r="K26" s="6"/>
      <c r="L26" s="6"/>
      <c r="M26" s="6"/>
      <c r="N26" s="6"/>
      <c r="O26" s="6"/>
      <c r="P26" s="6"/>
    </row>
    <row r="27" spans="1:16" ht="13.9" customHeight="1">
      <c r="A27" s="5"/>
      <c r="B27" s="6"/>
      <c r="C27" s="6"/>
      <c r="D27" s="6"/>
      <c r="E27" s="6"/>
      <c r="F27" s="6"/>
      <c r="G27" s="6"/>
      <c r="H27" s="6"/>
      <c r="I27" s="6"/>
      <c r="J27" s="6"/>
      <c r="K27" s="6"/>
      <c r="L27" s="6"/>
      <c r="M27" s="6"/>
      <c r="N27" s="6"/>
      <c r="O27" s="6"/>
      <c r="P27" s="6"/>
    </row>
    <row r="28" spans="1:16" ht="14.25" customHeight="1">
      <c r="A28" s="5"/>
      <c r="B28" s="6"/>
      <c r="C28" s="330"/>
      <c r="D28" s="330"/>
      <c r="E28" s="330"/>
      <c r="F28" s="330"/>
      <c r="G28" s="330"/>
      <c r="H28" s="330"/>
      <c r="I28" s="330"/>
      <c r="J28" s="330"/>
      <c r="K28" s="6"/>
      <c r="L28" s="6"/>
      <c r="M28" s="6"/>
      <c r="N28" s="6"/>
      <c r="O28" s="6"/>
      <c r="P28" s="6"/>
    </row>
    <row r="29" spans="1:16" ht="14.25" customHeight="1">
      <c r="A29" s="5"/>
      <c r="B29" s="6"/>
      <c r="C29" s="109"/>
      <c r="D29" s="666" t="s">
        <v>168</v>
      </c>
      <c r="E29" s="668" t="s">
        <v>169</v>
      </c>
      <c r="F29" s="339"/>
      <c r="G29" s="668" t="s">
        <v>170</v>
      </c>
      <c r="H29" s="340" t="s">
        <v>171</v>
      </c>
      <c r="I29" s="339"/>
      <c r="J29" s="339"/>
      <c r="K29" s="6"/>
      <c r="L29" s="13"/>
      <c r="M29" s="6"/>
      <c r="N29" s="13"/>
      <c r="O29" s="13"/>
      <c r="P29" s="13"/>
    </row>
    <row r="30" spans="1:16" ht="13.9" customHeight="1">
      <c r="A30" s="5"/>
      <c r="B30" s="6"/>
      <c r="C30" s="129" t="str">
        <f>C14</f>
        <v>País</v>
      </c>
      <c r="D30" s="667"/>
      <c r="E30" s="669"/>
      <c r="F30" s="341"/>
      <c r="G30" s="669"/>
      <c r="H30" s="342" t="s">
        <v>172</v>
      </c>
      <c r="I30" s="341"/>
      <c r="J30" s="342" t="s">
        <v>173</v>
      </c>
      <c r="K30" s="6"/>
      <c r="L30" s="13"/>
      <c r="M30" s="6"/>
      <c r="N30" s="13"/>
      <c r="O30" s="13"/>
      <c r="P30" s="13"/>
    </row>
    <row r="31" spans="1:16" ht="14.25" customHeight="1">
      <c r="A31" s="5"/>
      <c r="B31" s="6"/>
      <c r="C31" s="112"/>
      <c r="D31" s="134" t="s">
        <v>174</v>
      </c>
      <c r="E31" s="134" t="s">
        <v>175</v>
      </c>
      <c r="F31" s="112"/>
      <c r="G31" s="134" t="s">
        <v>175</v>
      </c>
      <c r="H31" s="134" t="s">
        <v>176</v>
      </c>
      <c r="I31" s="112"/>
      <c r="J31" s="112"/>
      <c r="K31" s="6"/>
      <c r="L31" s="13"/>
      <c r="M31" s="6"/>
      <c r="N31" s="13"/>
      <c r="O31" s="13"/>
      <c r="P31" s="13"/>
    </row>
    <row r="32" spans="1:16" ht="7.9" customHeight="1">
      <c r="A32" s="5"/>
      <c r="B32" s="6"/>
      <c r="C32" s="197"/>
      <c r="D32" s="332"/>
      <c r="E32" s="332"/>
      <c r="F32" s="332"/>
      <c r="G32" s="197"/>
      <c r="H32" s="197"/>
      <c r="I32" s="197"/>
      <c r="J32" s="197"/>
      <c r="K32" s="6"/>
      <c r="L32" s="13"/>
      <c r="M32" s="6"/>
      <c r="N32" s="13"/>
      <c r="O32" s="13"/>
      <c r="P32" s="13"/>
    </row>
    <row r="33" spans="1:16" ht="13.9" customHeight="1">
      <c r="A33" s="5"/>
      <c r="B33" s="6"/>
      <c r="C33" s="282" t="s">
        <v>57</v>
      </c>
      <c r="D33" s="333"/>
      <c r="E33" s="333"/>
      <c r="F33" s="333"/>
      <c r="G33" s="333">
        <f>H17/G17</f>
        <v>1.0278129177545106</v>
      </c>
      <c r="H33" s="333"/>
      <c r="I33" s="333"/>
      <c r="J33" s="333"/>
      <c r="K33" s="6"/>
      <c r="L33" s="13"/>
      <c r="M33" s="6"/>
      <c r="N33" s="13"/>
      <c r="O33" s="13"/>
      <c r="P33" s="13"/>
    </row>
    <row r="34" spans="1:16" ht="13.9" customHeight="1">
      <c r="A34" s="5"/>
      <c r="B34" s="6"/>
      <c r="C34" s="7" t="s">
        <v>58</v>
      </c>
      <c r="D34" s="443">
        <f>J18/100/$D$26</f>
        <v>0.77609682299546157</v>
      </c>
      <c r="E34" s="443">
        <f>100*(1+(E18/100))/100</f>
        <v>1.0149999999999999</v>
      </c>
      <c r="F34" s="443"/>
      <c r="G34" s="443">
        <v>1</v>
      </c>
      <c r="H34" s="443">
        <f>$G$33/G34</f>
        <v>1.0278129177545106</v>
      </c>
      <c r="I34" s="443"/>
      <c r="J34" s="443">
        <f>D34*E34*H34</f>
        <v>0.8096475752045158</v>
      </c>
      <c r="K34" s="6"/>
      <c r="L34" s="13"/>
      <c r="M34" s="6"/>
      <c r="N34" s="13"/>
      <c r="O34" s="13"/>
      <c r="P34" s="13"/>
    </row>
    <row r="35" spans="1:16" ht="13.9" customHeight="1">
      <c r="A35" s="5"/>
      <c r="B35" s="6"/>
      <c r="C35" s="282" t="s">
        <v>59</v>
      </c>
      <c r="D35" s="449">
        <f>J19/100/$D$26</f>
        <v>4.538577912254161E-2</v>
      </c>
      <c r="E35" s="449">
        <f>100*(1+(E19/100))/100</f>
        <v>0.98799999999999999</v>
      </c>
      <c r="F35" s="449"/>
      <c r="G35" s="449">
        <f>H19/G19</f>
        <v>1.1470844212358573</v>
      </c>
      <c r="H35" s="449">
        <f>$G$33/G35</f>
        <v>0.89602203528067725</v>
      </c>
      <c r="I35" s="449"/>
      <c r="J35" s="449">
        <f>D35*E35*H35</f>
        <v>4.0178658283992856E-2</v>
      </c>
      <c r="K35" s="6"/>
      <c r="L35" s="13"/>
      <c r="M35" s="6"/>
      <c r="N35" s="13"/>
      <c r="O35" s="13"/>
      <c r="P35" s="13"/>
    </row>
    <row r="36" spans="1:16" ht="13.9" customHeight="1">
      <c r="A36" s="5"/>
      <c r="B36" s="6"/>
      <c r="C36" s="7" t="s">
        <v>60</v>
      </c>
      <c r="D36" s="443">
        <f>J20/100/$D$26</f>
        <v>0.1558245083207262</v>
      </c>
      <c r="E36" s="443">
        <f>100*(1+(E20/100))/100</f>
        <v>1.123</v>
      </c>
      <c r="F36" s="443"/>
      <c r="G36" s="443">
        <f>H20/G20</f>
        <v>1.0903894247945696</v>
      </c>
      <c r="H36" s="443">
        <f>$G$33/G36</f>
        <v>0.94261086395638105</v>
      </c>
      <c r="I36" s="443"/>
      <c r="J36" s="443">
        <f>D36*E36*H36</f>
        <v>0.16494834496667271</v>
      </c>
      <c r="K36" s="6"/>
      <c r="L36" s="13"/>
      <c r="M36" s="6"/>
      <c r="N36" s="13"/>
      <c r="O36" s="13"/>
      <c r="P36" s="13"/>
    </row>
    <row r="37" spans="1:16" ht="13.9" customHeight="1">
      <c r="A37" s="5"/>
      <c r="B37" s="6"/>
      <c r="C37" s="282" t="s">
        <v>61</v>
      </c>
      <c r="D37" s="449">
        <f>J21/100/$D$26</f>
        <v>2.2692889561270805E-2</v>
      </c>
      <c r="E37" s="449">
        <f>100*(1+(E21/100))/100</f>
        <v>0.98099999999999998</v>
      </c>
      <c r="F37" s="449"/>
      <c r="G37" s="449">
        <f>H21/G21</f>
        <v>1.06</v>
      </c>
      <c r="H37" s="449">
        <f>$G$33/G37</f>
        <v>0.96963482807029289</v>
      </c>
      <c r="I37" s="449"/>
      <c r="J37" s="449">
        <f>D37*E37*H37</f>
        <v>2.1585743562865901E-2</v>
      </c>
      <c r="K37" s="6"/>
      <c r="L37" s="13"/>
      <c r="M37" s="6"/>
      <c r="N37" s="13"/>
      <c r="O37" s="13"/>
      <c r="P37" s="13"/>
    </row>
    <row r="38" spans="1:16" ht="8.65" customHeight="1">
      <c r="A38" s="5"/>
      <c r="B38" s="6"/>
      <c r="C38" s="335"/>
      <c r="D38" s="336"/>
      <c r="E38" s="336"/>
      <c r="F38" s="336"/>
      <c r="G38" s="336"/>
      <c r="H38" s="336"/>
      <c r="I38" s="335"/>
      <c r="J38" s="335"/>
      <c r="K38" s="6"/>
      <c r="L38" s="13"/>
      <c r="M38" s="6"/>
      <c r="N38" s="13"/>
      <c r="O38" s="13"/>
      <c r="P38" s="13"/>
    </row>
    <row r="39" spans="1:16" ht="14.25" customHeight="1">
      <c r="A39" s="5"/>
      <c r="B39" s="6"/>
      <c r="C39" s="322" t="s">
        <v>177</v>
      </c>
      <c r="D39" s="343">
        <f>SUM(D34:D37)</f>
        <v>1.0000000000000002</v>
      </c>
      <c r="E39" s="343"/>
      <c r="F39" s="344"/>
      <c r="G39" s="343"/>
      <c r="H39" s="343"/>
      <c r="I39" s="344"/>
      <c r="J39" s="345">
        <f>SUM(J34:J37)</f>
        <v>1.0363603220180473</v>
      </c>
      <c r="K39" s="6"/>
      <c r="L39" s="13"/>
      <c r="M39" s="6"/>
      <c r="N39" s="13"/>
      <c r="O39" s="13"/>
      <c r="P39" s="13"/>
    </row>
    <row r="40" spans="1:16" ht="14.25" customHeight="1">
      <c r="A40" s="5"/>
      <c r="B40" s="6"/>
      <c r="C40" s="197"/>
      <c r="D40" s="197"/>
      <c r="E40" s="197"/>
      <c r="F40" s="197"/>
      <c r="G40" s="197"/>
      <c r="H40" s="197"/>
      <c r="I40" s="197"/>
      <c r="J40" s="197"/>
      <c r="K40" s="6"/>
      <c r="L40" s="13"/>
      <c r="M40" s="6"/>
      <c r="N40" s="13"/>
      <c r="O40" s="13"/>
      <c r="P40" s="13"/>
    </row>
    <row r="41" spans="1:16" ht="13.9" customHeight="1">
      <c r="A41" s="5"/>
      <c r="B41" s="6"/>
      <c r="C41" s="38" t="s">
        <v>178</v>
      </c>
      <c r="D41" s="41"/>
      <c r="E41" s="41"/>
      <c r="F41" s="41"/>
      <c r="G41" s="41"/>
      <c r="H41" s="346">
        <f>J39/(1+E17/100)</f>
        <v>0.96495374489576091</v>
      </c>
      <c r="I41" s="41"/>
      <c r="J41" s="41"/>
      <c r="K41" s="6"/>
      <c r="L41" s="13"/>
      <c r="M41" s="6"/>
      <c r="N41" s="13"/>
      <c r="O41" s="13"/>
      <c r="P41" s="13"/>
    </row>
    <row r="42" spans="1:16" ht="13.9" customHeight="1">
      <c r="A42" s="5"/>
      <c r="B42" s="6"/>
      <c r="C42" s="38" t="s">
        <v>179</v>
      </c>
      <c r="D42" s="41"/>
      <c r="E42" s="41"/>
      <c r="F42" s="41"/>
      <c r="G42" s="41"/>
      <c r="H42" s="346">
        <f>H41-1</f>
        <v>-3.5046255104239088E-2</v>
      </c>
      <c r="I42" s="41"/>
      <c r="J42" s="41"/>
      <c r="K42" s="6"/>
      <c r="L42" s="13"/>
      <c r="M42" s="6"/>
      <c r="N42" s="13"/>
      <c r="O42" s="13"/>
      <c r="P42" s="13"/>
    </row>
    <row r="43" spans="1:16" ht="13.9" customHeight="1">
      <c r="A43" s="5"/>
      <c r="B43" s="6"/>
      <c r="C43" s="649"/>
      <c r="D43" s="649"/>
      <c r="E43" s="649"/>
      <c r="F43" s="649"/>
      <c r="G43" s="649"/>
      <c r="H43" s="649"/>
      <c r="I43" s="41"/>
      <c r="J43" s="41"/>
      <c r="K43" s="6"/>
      <c r="L43" s="6"/>
      <c r="M43" s="6"/>
      <c r="N43" s="6"/>
      <c r="O43" s="6"/>
      <c r="P43" s="6"/>
    </row>
    <row r="44" spans="1:16" ht="13.9" customHeight="1">
      <c r="A44" s="5"/>
      <c r="B44" s="6"/>
      <c r="C44" s="585" t="s">
        <v>312</v>
      </c>
      <c r="D44" s="586"/>
      <c r="E44" s="586"/>
      <c r="F44" s="586"/>
      <c r="G44" s="586"/>
      <c r="H44" s="586"/>
      <c r="I44" s="586"/>
      <c r="J44" s="586"/>
      <c r="K44" s="586"/>
      <c r="L44" s="6"/>
      <c r="M44" s="6"/>
      <c r="N44" s="6"/>
      <c r="O44" s="6"/>
      <c r="P44" s="6"/>
    </row>
    <row r="45" spans="1:16" ht="13.9" customHeight="1">
      <c r="A45" s="5"/>
      <c r="B45" s="6"/>
      <c r="C45" s="586"/>
      <c r="D45" s="586"/>
      <c r="E45" s="586"/>
      <c r="F45" s="586"/>
      <c r="G45" s="586"/>
      <c r="H45" s="586"/>
      <c r="I45" s="586"/>
      <c r="J45" s="586"/>
      <c r="K45" s="586"/>
      <c r="L45" s="6"/>
      <c r="M45" s="6"/>
      <c r="N45" s="6"/>
      <c r="O45" s="6"/>
      <c r="P45" s="6"/>
    </row>
    <row r="46" spans="1:16" ht="13.9" customHeight="1">
      <c r="A46" s="5"/>
      <c r="B46" s="6"/>
      <c r="C46" s="586"/>
      <c r="D46" s="586"/>
      <c r="E46" s="586"/>
      <c r="F46" s="586"/>
      <c r="G46" s="586"/>
      <c r="H46" s="586"/>
      <c r="I46" s="586"/>
      <c r="J46" s="586"/>
      <c r="K46" s="586"/>
      <c r="L46" s="6"/>
      <c r="M46" s="6"/>
      <c r="N46" s="6"/>
      <c r="O46" s="6"/>
      <c r="P46" s="6"/>
    </row>
    <row r="47" spans="1:16" ht="13.9" customHeight="1">
      <c r="A47" s="5"/>
      <c r="B47" s="6"/>
      <c r="C47" s="586"/>
      <c r="D47" s="586"/>
      <c r="E47" s="586"/>
      <c r="F47" s="586"/>
      <c r="G47" s="586"/>
      <c r="H47" s="586"/>
      <c r="I47" s="586"/>
      <c r="J47" s="586"/>
      <c r="K47" s="586"/>
      <c r="L47" s="6"/>
      <c r="M47" s="6"/>
      <c r="N47" s="6"/>
      <c r="O47" s="6"/>
      <c r="P47" s="6"/>
    </row>
    <row r="48" spans="1:16" ht="13.9" customHeight="1">
      <c r="A48" s="5"/>
      <c r="B48" s="6"/>
      <c r="C48" s="586"/>
      <c r="D48" s="586"/>
      <c r="E48" s="586"/>
      <c r="F48" s="586"/>
      <c r="G48" s="586"/>
      <c r="H48" s="586"/>
      <c r="I48" s="586"/>
      <c r="J48" s="586"/>
      <c r="K48" s="586"/>
      <c r="L48" s="6"/>
      <c r="M48" s="6"/>
      <c r="N48" s="6"/>
      <c r="O48" s="6"/>
      <c r="P48" s="6"/>
    </row>
    <row r="49" spans="1:16" ht="13.9" customHeight="1">
      <c r="A49" s="5"/>
      <c r="B49" s="6"/>
      <c r="C49" s="586"/>
      <c r="D49" s="586"/>
      <c r="E49" s="586"/>
      <c r="F49" s="586"/>
      <c r="G49" s="586"/>
      <c r="H49" s="586"/>
      <c r="I49" s="586"/>
      <c r="J49" s="586"/>
      <c r="K49" s="586"/>
      <c r="L49" s="6"/>
      <c r="M49" s="6"/>
      <c r="N49" s="6"/>
      <c r="O49" s="6"/>
      <c r="P49" s="6"/>
    </row>
    <row r="50" spans="1:16" ht="13.9" customHeight="1">
      <c r="A50" s="5"/>
      <c r="B50" s="6"/>
      <c r="C50" s="586"/>
      <c r="D50" s="586"/>
      <c r="E50" s="586"/>
      <c r="F50" s="586"/>
      <c r="G50" s="586"/>
      <c r="H50" s="586"/>
      <c r="I50" s="586"/>
      <c r="J50" s="586"/>
      <c r="K50" s="586"/>
      <c r="L50" s="6"/>
      <c r="M50" s="6"/>
      <c r="N50" s="6"/>
      <c r="O50" s="6"/>
      <c r="P50" s="6"/>
    </row>
    <row r="51" spans="1:16" ht="13.9" customHeight="1">
      <c r="A51" s="5"/>
      <c r="B51" s="6"/>
      <c r="C51" s="586"/>
      <c r="D51" s="586"/>
      <c r="E51" s="586"/>
      <c r="F51" s="586"/>
      <c r="G51" s="586"/>
      <c r="H51" s="586"/>
      <c r="I51" s="586"/>
      <c r="J51" s="586"/>
      <c r="K51" s="586"/>
      <c r="L51" s="6"/>
      <c r="M51" s="6"/>
      <c r="N51" s="6"/>
      <c r="O51" s="6"/>
      <c r="P51" s="6"/>
    </row>
    <row r="52" spans="1:16" ht="13.9" customHeight="1">
      <c r="A52" s="5"/>
      <c r="B52" s="6"/>
      <c r="C52" s="586"/>
      <c r="D52" s="586"/>
      <c r="E52" s="586"/>
      <c r="F52" s="586"/>
      <c r="G52" s="586"/>
      <c r="H52" s="586"/>
      <c r="I52" s="586"/>
      <c r="J52" s="586"/>
      <c r="K52" s="586"/>
      <c r="L52" s="6"/>
      <c r="M52" s="6"/>
      <c r="N52" s="6"/>
      <c r="O52" s="6"/>
      <c r="P52" s="6"/>
    </row>
    <row r="53" spans="1:16" ht="13.9" customHeight="1">
      <c r="A53" s="5"/>
      <c r="B53" s="6"/>
      <c r="C53" s="586"/>
      <c r="D53" s="586"/>
      <c r="E53" s="586"/>
      <c r="F53" s="586"/>
      <c r="G53" s="586"/>
      <c r="H53" s="586"/>
      <c r="I53" s="586"/>
      <c r="J53" s="586"/>
      <c r="K53" s="586"/>
      <c r="L53" s="13"/>
      <c r="M53" s="6"/>
      <c r="N53" s="13"/>
      <c r="O53" s="13"/>
      <c r="P53" s="13"/>
    </row>
    <row r="54" spans="1:16" ht="13.9" customHeight="1">
      <c r="A54" s="5"/>
      <c r="B54" s="6"/>
      <c r="C54" s="586"/>
      <c r="D54" s="586"/>
      <c r="E54" s="586"/>
      <c r="F54" s="586"/>
      <c r="G54" s="586"/>
      <c r="H54" s="586"/>
      <c r="I54" s="586"/>
      <c r="J54" s="586"/>
      <c r="K54" s="586"/>
      <c r="L54" s="13"/>
      <c r="M54" s="6"/>
      <c r="N54" s="13"/>
      <c r="O54" s="13"/>
      <c r="P54" s="13"/>
    </row>
    <row r="55" spans="1:16" s="563" customFormat="1" ht="17.649999999999999" customHeight="1">
      <c r="A55" s="5"/>
      <c r="B55" s="578" t="s">
        <v>11</v>
      </c>
      <c r="C55" s="578"/>
      <c r="D55" s="578"/>
      <c r="E55" s="578"/>
      <c r="F55" s="578"/>
      <c r="G55" s="579" t="s">
        <v>12</v>
      </c>
      <c r="H55" s="579"/>
      <c r="I55" s="579"/>
      <c r="J55" s="579"/>
      <c r="K55" s="579"/>
      <c r="L55" s="6"/>
      <c r="M55" s="6"/>
      <c r="N55" s="6"/>
      <c r="O55" s="6"/>
      <c r="P55" s="6"/>
    </row>
    <row r="56" spans="1:16" s="563" customFormat="1" ht="12.75" customHeight="1"/>
  </sheetData>
  <mergeCells count="21">
    <mergeCell ref="B55:F55"/>
    <mergeCell ref="G55:K55"/>
    <mergeCell ref="D14:E14"/>
    <mergeCell ref="D29:D30"/>
    <mergeCell ref="E29:E30"/>
    <mergeCell ref="G29:G30"/>
    <mergeCell ref="C8:K10"/>
    <mergeCell ref="G14:H14"/>
    <mergeCell ref="C23:D23"/>
    <mergeCell ref="G23:J23"/>
    <mergeCell ref="C44:K54"/>
    <mergeCell ref="C24:J24"/>
    <mergeCell ref="E23:F23"/>
    <mergeCell ref="C43:H43"/>
    <mergeCell ref="C14:C15"/>
    <mergeCell ref="B11:K11"/>
    <mergeCell ref="E2:K2"/>
    <mergeCell ref="B4:D4"/>
    <mergeCell ref="J4:K4"/>
    <mergeCell ref="B6:F6"/>
    <mergeCell ref="G6:K6"/>
  </mergeCells>
  <hyperlinks>
    <hyperlink ref="B4" location="'Ejercicios'!R1C1" display="Volver a ejercicios" xr:uid="{00000000-0004-0000-0F00-000000000000}"/>
    <hyperlink ref="J4" location="'Índice'!R1C1" display="Volver al índice" xr:uid="{00000000-0004-0000-0F00-000001000000}"/>
    <hyperlink ref="E23" r:id="rId1" xr:uid="{00000000-0004-0000-0F00-000002000000}"/>
    <hyperlink ref="B4:D4" location="Ejercicios!A1" display="Volver a ejercicios" xr:uid="{EFF9288A-3DB5-4CDE-9110-6C1FDAC5B73C}"/>
    <hyperlink ref="J4:K4" location="Índice!A1" display="Volver al índice" xr:uid="{68F029A9-CC0F-400D-B336-59E8584C49F9}"/>
  </hyperlinks>
  <pageMargins left="0.75" right="0.75" top="1" bottom="1" header="0.5" footer="0.5"/>
  <pageSetup scale="72" orientation="portrait"/>
  <headerFooter>
    <oddFooter>&amp;R&amp;"Arial,Regular"&amp;10&amp;K000000Rta_5.13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60"/>
  <sheetViews>
    <sheetView showGridLines="0" workbookViewId="0">
      <selection activeCell="O21" sqref="O21"/>
    </sheetView>
  </sheetViews>
  <sheetFormatPr baseColWidth="10" defaultColWidth="9.28515625" defaultRowHeight="12.75" customHeight="1"/>
  <cols>
    <col min="1" max="1" width="9.28515625" style="1" customWidth="1"/>
    <col min="2" max="2" width="7.28515625" style="1" customWidth="1"/>
    <col min="3" max="3" width="20.28515625" style="1" customWidth="1"/>
    <col min="4" max="4" width="17.28515625" style="1" customWidth="1"/>
    <col min="5" max="5" width="19.42578125" style="1" customWidth="1"/>
    <col min="6" max="6" width="4.7109375" style="1" customWidth="1"/>
    <col min="7" max="7" width="13.7109375" style="1" customWidth="1"/>
    <col min="8" max="8" width="15.28515625" style="1" customWidth="1"/>
    <col min="9" max="9" width="3.42578125" style="1" customWidth="1"/>
    <col min="10" max="10" width="14.28515625" style="1" customWidth="1"/>
    <col min="11" max="11" width="7.42578125" style="1" customWidth="1"/>
    <col min="12" max="12" width="8.7109375" style="1" customWidth="1"/>
    <col min="13" max="13" width="15.28515625" style="563" customWidth="1"/>
    <col min="14" max="14" width="9.28515625" style="563" customWidth="1"/>
    <col min="15" max="16384" width="9.28515625" style="1"/>
  </cols>
  <sheetData>
    <row r="1" spans="1:13" ht="13.9" customHeight="1">
      <c r="A1" s="2"/>
      <c r="B1" s="3"/>
      <c r="C1" s="3"/>
      <c r="D1" s="3"/>
      <c r="E1" s="3"/>
      <c r="F1" s="3"/>
      <c r="G1" s="3"/>
      <c r="H1" s="3"/>
      <c r="I1" s="3"/>
      <c r="J1" s="3"/>
      <c r="K1" s="3"/>
      <c r="L1" s="3"/>
      <c r="M1" s="3"/>
    </row>
    <row r="2" spans="1:13" ht="13.9" customHeight="1">
      <c r="A2" s="5"/>
      <c r="B2" s="6"/>
      <c r="C2" s="6"/>
      <c r="D2" s="6"/>
      <c r="E2" s="576" t="s">
        <v>1</v>
      </c>
      <c r="F2" s="577"/>
      <c r="G2" s="577"/>
      <c r="H2" s="577"/>
      <c r="I2" s="577"/>
      <c r="J2" s="577"/>
      <c r="K2" s="577"/>
      <c r="L2" s="6"/>
      <c r="M2" s="6"/>
    </row>
    <row r="3" spans="1:13" ht="13.9" customHeight="1">
      <c r="A3" s="5"/>
      <c r="B3" s="6"/>
      <c r="C3" s="6"/>
      <c r="D3" s="6"/>
      <c r="E3" s="6"/>
      <c r="F3" s="6"/>
      <c r="G3" s="10"/>
      <c r="H3" s="10"/>
      <c r="I3" s="10"/>
      <c r="J3" s="10"/>
      <c r="K3" s="10"/>
      <c r="L3" s="6"/>
      <c r="M3" s="6"/>
    </row>
    <row r="4" spans="1:13" ht="13.9" customHeight="1">
      <c r="A4" s="5"/>
      <c r="B4" s="638" t="s">
        <v>437</v>
      </c>
      <c r="C4" s="639"/>
      <c r="D4" s="639"/>
      <c r="E4" s="6"/>
      <c r="F4" s="6"/>
      <c r="G4" s="10"/>
      <c r="H4" s="10"/>
      <c r="I4" s="10"/>
      <c r="J4" s="602" t="s">
        <v>417</v>
      </c>
      <c r="K4" s="603"/>
      <c r="L4" s="6"/>
      <c r="M4" s="6"/>
    </row>
    <row r="5" spans="1:13" ht="13.9" customHeight="1">
      <c r="A5" s="5"/>
      <c r="B5" s="6"/>
      <c r="C5" s="6"/>
      <c r="D5" s="6"/>
      <c r="E5" s="6"/>
      <c r="F5" s="6"/>
      <c r="G5" s="6"/>
      <c r="H5" s="6"/>
      <c r="I5" s="6"/>
      <c r="J5" s="6"/>
      <c r="K5" s="6"/>
      <c r="L5" s="6"/>
      <c r="M5" s="6"/>
    </row>
    <row r="6" spans="1:13" ht="18.399999999999999" customHeight="1">
      <c r="A6" s="5"/>
      <c r="B6" s="578" t="s">
        <v>94</v>
      </c>
      <c r="C6" s="578"/>
      <c r="D6" s="578"/>
      <c r="E6" s="578"/>
      <c r="F6" s="578"/>
      <c r="G6" s="579"/>
      <c r="H6" s="579"/>
      <c r="I6" s="579"/>
      <c r="J6" s="579"/>
      <c r="K6" s="579"/>
      <c r="L6" s="6"/>
      <c r="M6" s="6"/>
    </row>
    <row r="7" spans="1:13" ht="13.9" customHeight="1">
      <c r="A7" s="5"/>
      <c r="B7" s="6"/>
      <c r="C7" s="6"/>
      <c r="D7" s="6"/>
      <c r="E7" s="6"/>
      <c r="F7" s="6"/>
      <c r="G7" s="6"/>
      <c r="H7" s="6"/>
      <c r="I7" s="6"/>
      <c r="J7" s="6"/>
      <c r="K7" s="6"/>
      <c r="L7" s="6"/>
      <c r="M7" s="6"/>
    </row>
    <row r="8" spans="1:13" ht="12.75" customHeight="1">
      <c r="A8" s="5"/>
      <c r="B8" s="178">
        <v>5.14</v>
      </c>
      <c r="C8" s="611" t="s">
        <v>63</v>
      </c>
      <c r="D8" s="612"/>
      <c r="E8" s="612"/>
      <c r="F8" s="612"/>
      <c r="G8" s="612"/>
      <c r="H8" s="612"/>
      <c r="I8" s="612"/>
      <c r="J8" s="612"/>
      <c r="K8" s="612"/>
      <c r="L8" s="235"/>
      <c r="M8" s="235"/>
    </row>
    <row r="9" spans="1:13" ht="13.9" customHeight="1">
      <c r="A9" s="5"/>
      <c r="B9" s="6"/>
      <c r="C9" s="612"/>
      <c r="D9" s="612"/>
      <c r="E9" s="612"/>
      <c r="F9" s="612"/>
      <c r="G9" s="612"/>
      <c r="H9" s="612"/>
      <c r="I9" s="612"/>
      <c r="J9" s="612"/>
      <c r="K9" s="612"/>
      <c r="L9" s="232"/>
      <c r="M9" s="232"/>
    </row>
    <row r="10" spans="1:13" ht="13.9" customHeight="1">
      <c r="A10" s="5"/>
      <c r="B10" s="6"/>
      <c r="C10" s="232"/>
      <c r="D10" s="232"/>
      <c r="E10" s="232"/>
      <c r="F10" s="232"/>
      <c r="G10" s="232"/>
      <c r="H10" s="232"/>
      <c r="I10" s="232"/>
      <c r="J10" s="232"/>
      <c r="K10" s="232"/>
      <c r="L10" s="232"/>
      <c r="M10" s="232"/>
    </row>
    <row r="11" spans="1:13" ht="18.399999999999999" customHeight="1">
      <c r="A11" s="5"/>
      <c r="B11" s="578" t="s">
        <v>95</v>
      </c>
      <c r="C11" s="578"/>
      <c r="D11" s="578"/>
      <c r="E11" s="578"/>
      <c r="F11" s="578"/>
      <c r="G11" s="578"/>
      <c r="H11" s="578"/>
      <c r="I11" s="578"/>
      <c r="J11" s="578"/>
      <c r="K11" s="578"/>
      <c r="L11" s="6"/>
      <c r="M11" s="6"/>
    </row>
    <row r="12" spans="1:13" ht="13.9" customHeight="1">
      <c r="A12" s="5"/>
      <c r="B12" s="6"/>
      <c r="C12" s="6"/>
      <c r="D12" s="6"/>
      <c r="E12" s="6"/>
      <c r="F12" s="6"/>
      <c r="G12" s="6"/>
      <c r="H12" s="6"/>
      <c r="I12" s="6"/>
      <c r="J12" s="6"/>
      <c r="K12" s="6"/>
      <c r="L12" s="6"/>
      <c r="M12" s="6"/>
    </row>
    <row r="13" spans="1:13" ht="14.25" customHeight="1">
      <c r="A13" s="5"/>
      <c r="B13" s="41"/>
      <c r="C13" s="330"/>
      <c r="D13" s="330"/>
      <c r="E13" s="330"/>
      <c r="F13" s="330"/>
      <c r="G13" s="330"/>
      <c r="H13" s="330"/>
      <c r="I13" s="330"/>
      <c r="J13" s="330"/>
      <c r="K13" s="41"/>
      <c r="L13" s="6"/>
      <c r="M13" s="6"/>
    </row>
    <row r="14" spans="1:13" ht="14.25" customHeight="1">
      <c r="A14" s="5"/>
      <c r="B14" s="41"/>
      <c r="C14" s="670" t="s">
        <v>52</v>
      </c>
      <c r="D14" s="674" t="s">
        <v>53</v>
      </c>
      <c r="E14" s="675"/>
      <c r="F14" s="348"/>
      <c r="G14" s="674" t="s">
        <v>54</v>
      </c>
      <c r="H14" s="675"/>
      <c r="I14" s="348"/>
      <c r="J14" s="349" t="s">
        <v>55</v>
      </c>
      <c r="K14" s="41"/>
      <c r="L14" s="6"/>
      <c r="M14" s="6"/>
    </row>
    <row r="15" spans="1:13" ht="14.25" customHeight="1">
      <c r="A15" s="5"/>
      <c r="B15" s="41"/>
      <c r="C15" s="671"/>
      <c r="D15" s="206">
        <v>2000</v>
      </c>
      <c r="E15" s="206">
        <v>2001</v>
      </c>
      <c r="F15" s="350"/>
      <c r="G15" s="206">
        <v>2000</v>
      </c>
      <c r="H15" s="206">
        <v>2001</v>
      </c>
      <c r="I15" s="351"/>
      <c r="J15" s="350"/>
      <c r="K15" s="29"/>
      <c r="L15" s="6"/>
      <c r="M15" s="6"/>
    </row>
    <row r="16" spans="1:13" ht="8.65" customHeight="1">
      <c r="A16" s="5"/>
      <c r="B16" s="41"/>
      <c r="C16" s="197"/>
      <c r="D16" s="332"/>
      <c r="E16" s="332"/>
      <c r="F16" s="332"/>
      <c r="G16" s="197"/>
      <c r="H16" s="197"/>
      <c r="I16" s="197"/>
      <c r="J16" s="197"/>
      <c r="K16" s="41"/>
      <c r="L16" s="6"/>
      <c r="M16" s="6"/>
    </row>
    <row r="17" spans="1:13" ht="13.9" customHeight="1">
      <c r="A17" s="5"/>
      <c r="B17" s="41"/>
      <c r="C17" s="352" t="s">
        <v>57</v>
      </c>
      <c r="D17" s="353">
        <f>'Rta_5.13'!D17</f>
        <v>8.6999999999999993</v>
      </c>
      <c r="E17" s="353">
        <f>'Rta_5.13'!E17</f>
        <v>7.4</v>
      </c>
      <c r="F17" s="353"/>
      <c r="G17" s="353">
        <f>'Rta_5.13'!G17</f>
        <v>2229.1799999999998</v>
      </c>
      <c r="H17" s="353">
        <f>'Rta_5.13'!H17</f>
        <v>2291.1799999999998</v>
      </c>
      <c r="I17" s="353"/>
      <c r="J17" s="353"/>
      <c r="K17" s="354"/>
      <c r="L17" s="6"/>
      <c r="M17" s="6"/>
    </row>
    <row r="18" spans="1:13" ht="13.9" customHeight="1">
      <c r="A18" s="5"/>
      <c r="B18" s="41"/>
      <c r="C18" s="38" t="s">
        <v>58</v>
      </c>
      <c r="D18" s="354">
        <f>'Rta_5.13'!D18</f>
        <v>3.4</v>
      </c>
      <c r="E18" s="354">
        <f>'Rta_5.13'!E18</f>
        <v>1.5</v>
      </c>
      <c r="F18" s="354"/>
      <c r="G18" s="354">
        <f>'Rta_5.13'!G18</f>
        <v>0</v>
      </c>
      <c r="H18" s="354">
        <f>'Rta_5.13'!H18</f>
        <v>0</v>
      </c>
      <c r="I18" s="354"/>
      <c r="J18" s="354">
        <f>'Rta_5.13'!J18</f>
        <v>51.3</v>
      </c>
      <c r="K18" s="354"/>
      <c r="L18" s="6"/>
      <c r="M18" s="6"/>
    </row>
    <row r="19" spans="1:13" ht="13.9" customHeight="1">
      <c r="A19" s="5"/>
      <c r="B19" s="41"/>
      <c r="C19" s="352" t="s">
        <v>59</v>
      </c>
      <c r="D19" s="353">
        <f>'Rta_5.13'!D19</f>
        <v>-0.4</v>
      </c>
      <c r="E19" s="353">
        <f>'Rta_5.13'!E19</f>
        <v>-1.2</v>
      </c>
      <c r="F19" s="353"/>
      <c r="G19" s="353">
        <f>'Rta_5.13'!G19</f>
        <v>114.9</v>
      </c>
      <c r="H19" s="353">
        <f>'Rta_5.13'!H19</f>
        <v>131.80000000000001</v>
      </c>
      <c r="I19" s="353"/>
      <c r="J19" s="353">
        <f>'Rta_5.13'!J19</f>
        <v>3</v>
      </c>
      <c r="K19" s="354"/>
      <c r="L19" s="6"/>
      <c r="M19" s="6"/>
    </row>
    <row r="20" spans="1:13" ht="13.9" customHeight="1">
      <c r="A20" s="5"/>
      <c r="B20" s="41"/>
      <c r="C20" s="38" t="s">
        <v>60</v>
      </c>
      <c r="D20" s="354">
        <f>'Rta_5.13'!D20</f>
        <v>13.4</v>
      </c>
      <c r="E20" s="354">
        <f>'Rta_5.13'!E20</f>
        <v>12.3</v>
      </c>
      <c r="F20" s="354"/>
      <c r="G20" s="354">
        <f>'Rta_5.13'!G20</f>
        <v>699.75</v>
      </c>
      <c r="H20" s="354">
        <f>'Rta_5.13'!H20</f>
        <v>763</v>
      </c>
      <c r="I20" s="354"/>
      <c r="J20" s="354">
        <f>'Rta_5.13'!J20</f>
        <v>10.3</v>
      </c>
      <c r="K20" s="354"/>
      <c r="L20" s="6"/>
      <c r="M20" s="6"/>
    </row>
    <row r="21" spans="1:13" ht="13.9" customHeight="1">
      <c r="A21" s="5"/>
      <c r="B21" s="41"/>
      <c r="C21" s="352" t="s">
        <v>61</v>
      </c>
      <c r="D21" s="353">
        <f>'Rta_5.13'!D21</f>
        <v>3.5</v>
      </c>
      <c r="E21" s="353">
        <f>'Rta_5.13'!E21</f>
        <v>-1.9</v>
      </c>
      <c r="F21" s="353"/>
      <c r="G21" s="353">
        <f>'Rta_5.13'!G21</f>
        <v>1.5</v>
      </c>
      <c r="H21" s="353">
        <f>'Rta_5.13'!H21</f>
        <v>1.59</v>
      </c>
      <c r="I21" s="353"/>
      <c r="J21" s="353">
        <f>'Rta_5.13'!J21</f>
        <v>1.5</v>
      </c>
      <c r="K21" s="354"/>
      <c r="L21" s="6"/>
      <c r="M21" s="6"/>
    </row>
    <row r="22" spans="1:13" ht="9.75" customHeight="1">
      <c r="A22" s="5"/>
      <c r="B22" s="41"/>
      <c r="C22" s="330"/>
      <c r="D22" s="355"/>
      <c r="E22" s="355"/>
      <c r="F22" s="355"/>
      <c r="G22" s="355"/>
      <c r="H22" s="355"/>
      <c r="I22" s="330"/>
      <c r="J22" s="330"/>
      <c r="K22" s="41"/>
      <c r="L22" s="6"/>
      <c r="M22" s="6"/>
    </row>
    <row r="23" spans="1:13" ht="12.75" customHeight="1">
      <c r="A23" s="5"/>
      <c r="B23" s="41"/>
      <c r="C23" s="356" t="s">
        <v>180</v>
      </c>
      <c r="D23" s="357"/>
      <c r="E23" s="358"/>
      <c r="F23" s="356" t="s">
        <v>181</v>
      </c>
      <c r="G23" s="357"/>
      <c r="H23" s="357"/>
      <c r="I23" s="357"/>
      <c r="J23" s="357"/>
      <c r="K23" s="359"/>
      <c r="L23" s="6"/>
      <c r="M23" s="6"/>
    </row>
    <row r="24" spans="1:13" ht="12.75" customHeight="1">
      <c r="A24" s="5"/>
      <c r="B24" s="41"/>
      <c r="C24" s="360" t="s">
        <v>182</v>
      </c>
      <c r="D24" s="361"/>
      <c r="E24" s="361"/>
      <c r="F24" s="361"/>
      <c r="G24" s="361"/>
      <c r="H24" s="361"/>
      <c r="I24" s="361"/>
      <c r="J24" s="361"/>
      <c r="K24" s="359"/>
      <c r="L24" s="6"/>
      <c r="M24" s="6"/>
    </row>
    <row r="25" spans="1:13" ht="12.75" customHeight="1">
      <c r="A25" s="5"/>
      <c r="B25" s="41"/>
      <c r="C25" s="361"/>
      <c r="D25" s="361"/>
      <c r="E25" s="361"/>
      <c r="F25" s="361"/>
      <c r="G25" s="361"/>
      <c r="H25" s="361"/>
      <c r="I25" s="361"/>
      <c r="J25" s="361"/>
      <c r="K25" s="359"/>
      <c r="L25" s="6"/>
      <c r="M25" s="6"/>
    </row>
    <row r="26" spans="1:13" ht="13.9" customHeight="1">
      <c r="A26" s="5"/>
      <c r="B26" s="41"/>
      <c r="C26" s="38" t="s">
        <v>183</v>
      </c>
      <c r="D26" s="41"/>
      <c r="E26" s="41"/>
      <c r="F26" s="41"/>
      <c r="G26" s="41"/>
      <c r="H26" s="38" t="s">
        <v>184</v>
      </c>
      <c r="I26" s="41"/>
      <c r="J26" s="338">
        <f>'Rta_5.13'!D26</f>
        <v>0.66099999999999992</v>
      </c>
      <c r="K26" s="41"/>
      <c r="L26" s="6"/>
      <c r="M26" s="6"/>
    </row>
    <row r="27" spans="1:13" ht="13.9" customHeight="1">
      <c r="A27" s="5"/>
      <c r="B27" s="41"/>
      <c r="C27" s="41"/>
      <c r="D27" s="41"/>
      <c r="E27" s="41"/>
      <c r="F27" s="41"/>
      <c r="G27" s="41"/>
      <c r="H27" s="41"/>
      <c r="I27" s="41"/>
      <c r="J27" s="41"/>
      <c r="K27" s="41"/>
      <c r="L27" s="6"/>
      <c r="M27" s="6"/>
    </row>
    <row r="28" spans="1:13" ht="14.25" customHeight="1">
      <c r="A28" s="5"/>
      <c r="B28" s="41"/>
      <c r="C28" s="330"/>
      <c r="D28" s="330"/>
      <c r="E28" s="330"/>
      <c r="F28" s="41"/>
      <c r="G28" s="41"/>
      <c r="H28" s="41"/>
      <c r="I28" s="41"/>
      <c r="J28" s="41"/>
      <c r="K28" s="41"/>
      <c r="L28" s="6"/>
      <c r="M28" s="6"/>
    </row>
    <row r="29" spans="1:13" ht="14.25" customHeight="1">
      <c r="A29" s="5"/>
      <c r="B29" s="41"/>
      <c r="C29" s="362"/>
      <c r="D29" s="363"/>
      <c r="E29" s="364" t="s">
        <v>171</v>
      </c>
      <c r="F29" s="41"/>
      <c r="G29" s="41"/>
      <c r="H29" s="41"/>
      <c r="I29" s="41"/>
      <c r="J29" s="41"/>
      <c r="K29" s="41"/>
      <c r="L29" s="6"/>
      <c r="M29" s="6"/>
    </row>
    <row r="30" spans="1:13" ht="13.9" customHeight="1">
      <c r="A30" s="5"/>
      <c r="B30" s="41"/>
      <c r="C30" s="365" t="s">
        <v>169</v>
      </c>
      <c r="D30" s="365" t="s">
        <v>170</v>
      </c>
      <c r="E30" s="365" t="s">
        <v>172</v>
      </c>
      <c r="F30" s="41"/>
      <c r="G30" s="41"/>
      <c r="H30" s="41"/>
      <c r="I30" s="41"/>
      <c r="J30" s="41"/>
      <c r="K30" s="41"/>
      <c r="L30" s="6"/>
      <c r="M30" s="6"/>
    </row>
    <row r="31" spans="1:13" ht="14.25" customHeight="1">
      <c r="A31" s="5"/>
      <c r="B31" s="41"/>
      <c r="C31" s="366" t="s">
        <v>175</v>
      </c>
      <c r="D31" s="366" t="s">
        <v>175</v>
      </c>
      <c r="E31" s="366" t="s">
        <v>185</v>
      </c>
      <c r="F31" s="41"/>
      <c r="G31" s="41"/>
      <c r="H31" s="41"/>
      <c r="I31" s="41"/>
      <c r="J31" s="41"/>
      <c r="K31" s="41"/>
      <c r="L31" s="6"/>
      <c r="M31" s="6"/>
    </row>
    <row r="32" spans="1:13" ht="14.25" customHeight="1">
      <c r="A32" s="5"/>
      <c r="B32" s="41"/>
      <c r="C32" s="197"/>
      <c r="D32" s="367">
        <f>'Rta_5.13'!G33</f>
        <v>1.0278129177545106</v>
      </c>
      <c r="E32" s="197"/>
      <c r="F32" s="41"/>
      <c r="G32" s="41"/>
      <c r="H32" s="41"/>
      <c r="I32" s="41"/>
      <c r="J32" s="41"/>
      <c r="K32" s="41"/>
      <c r="L32" s="6"/>
      <c r="M32" s="6"/>
    </row>
    <row r="33" spans="1:13" ht="13.9" customHeight="1">
      <c r="A33" s="5"/>
      <c r="B33" s="41"/>
      <c r="C33" s="368">
        <f>'Rta_5.13'!E34</f>
        <v>1.0149999999999999</v>
      </c>
      <c r="D33" s="368">
        <f>'Rta_5.13'!G34</f>
        <v>1</v>
      </c>
      <c r="E33" s="368">
        <f>'Rta_5.13'!H34</f>
        <v>1.0278129177545106</v>
      </c>
      <c r="F33" s="41"/>
      <c r="G33" s="41"/>
      <c r="H33" s="41"/>
      <c r="I33" s="41"/>
      <c r="J33" s="41"/>
      <c r="K33" s="41"/>
      <c r="L33" s="6"/>
      <c r="M33" s="6"/>
    </row>
    <row r="34" spans="1:13" ht="13.9" customHeight="1">
      <c r="A34" s="5"/>
      <c r="B34" s="41"/>
      <c r="C34" s="369">
        <f>'Rta_5.13'!E35</f>
        <v>0.98799999999999999</v>
      </c>
      <c r="D34" s="369">
        <f>'Rta_5.13'!G35</f>
        <v>1.1470844212358573</v>
      </c>
      <c r="E34" s="369">
        <f>'Rta_5.13'!H35</f>
        <v>0.89602203528067725</v>
      </c>
      <c r="F34" s="41"/>
      <c r="G34" s="41"/>
      <c r="H34" s="41"/>
      <c r="I34" s="41"/>
      <c r="J34" s="41"/>
      <c r="K34" s="41"/>
      <c r="L34" s="6"/>
      <c r="M34" s="6"/>
    </row>
    <row r="35" spans="1:13" ht="13.9" customHeight="1">
      <c r="A35" s="5"/>
      <c r="B35" s="41"/>
      <c r="C35" s="368">
        <f>'Rta_5.13'!E36</f>
        <v>1.123</v>
      </c>
      <c r="D35" s="368">
        <f>'Rta_5.13'!G36</f>
        <v>1.0903894247945696</v>
      </c>
      <c r="E35" s="368">
        <f>'Rta_5.13'!H36</f>
        <v>0.94261086395638105</v>
      </c>
      <c r="F35" s="41"/>
      <c r="G35" s="41"/>
      <c r="H35" s="41"/>
      <c r="I35" s="41"/>
      <c r="J35" s="41"/>
      <c r="K35" s="41"/>
      <c r="L35" s="6"/>
      <c r="M35" s="6"/>
    </row>
    <row r="36" spans="1:13" ht="14.25" customHeight="1">
      <c r="A36" s="5"/>
      <c r="B36" s="41"/>
      <c r="C36" s="370">
        <f>'Rta_5.13'!E37</f>
        <v>0.98099999999999998</v>
      </c>
      <c r="D36" s="370">
        <f>'Rta_5.13'!G37</f>
        <v>1.06</v>
      </c>
      <c r="E36" s="370">
        <f>'Rta_5.13'!H37</f>
        <v>0.96963482807029289</v>
      </c>
      <c r="F36" s="41"/>
      <c r="G36" s="41"/>
      <c r="H36" s="41"/>
      <c r="I36" s="41"/>
      <c r="J36" s="41"/>
      <c r="K36" s="41"/>
      <c r="L36" s="6"/>
      <c r="M36" s="6"/>
    </row>
    <row r="37" spans="1:13" ht="14.25" customHeight="1">
      <c r="A37" s="5"/>
      <c r="B37" s="41"/>
      <c r="C37" s="371"/>
      <c r="D37" s="371"/>
      <c r="E37" s="371"/>
      <c r="F37" s="41"/>
      <c r="G37" s="41"/>
      <c r="H37" s="41"/>
      <c r="I37" s="41"/>
      <c r="J37" s="41"/>
      <c r="K37" s="41"/>
      <c r="L37" s="6"/>
      <c r="M37" s="6"/>
    </row>
    <row r="38" spans="1:13" ht="14.25" customHeight="1">
      <c r="A38" s="5"/>
      <c r="B38" s="41"/>
      <c r="C38" s="330"/>
      <c r="D38" s="330"/>
      <c r="E38" s="330"/>
      <c r="F38" s="330"/>
      <c r="G38" s="330"/>
      <c r="H38" s="330"/>
      <c r="I38" s="41"/>
      <c r="J38" s="41"/>
      <c r="K38" s="41"/>
      <c r="L38" s="6"/>
      <c r="M38" s="6"/>
    </row>
    <row r="39" spans="1:13" ht="14.25" customHeight="1">
      <c r="A39" s="5"/>
      <c r="B39" s="41"/>
      <c r="C39" s="348"/>
      <c r="D39" s="672" t="s">
        <v>168</v>
      </c>
      <c r="E39" s="347"/>
      <c r="F39" s="348"/>
      <c r="G39" s="348"/>
      <c r="H39" s="348"/>
      <c r="I39" s="41"/>
      <c r="J39" s="41"/>
      <c r="K39" s="41"/>
      <c r="L39" s="6"/>
      <c r="M39" s="6"/>
    </row>
    <row r="40" spans="1:13" ht="13.9" customHeight="1">
      <c r="A40" s="5"/>
      <c r="B40" s="41"/>
      <c r="C40" s="372" t="s">
        <v>52</v>
      </c>
      <c r="D40" s="673"/>
      <c r="E40" s="365" t="s">
        <v>186</v>
      </c>
      <c r="F40" s="373"/>
      <c r="G40" s="372" t="s">
        <v>187</v>
      </c>
      <c r="H40" s="365" t="s">
        <v>188</v>
      </c>
      <c r="I40" s="41"/>
      <c r="J40" s="41"/>
      <c r="K40" s="41"/>
      <c r="L40" s="6"/>
      <c r="M40" s="6"/>
    </row>
    <row r="41" spans="1:13" ht="14.25" customHeight="1">
      <c r="A41" s="5"/>
      <c r="B41" s="41"/>
      <c r="C41" s="351"/>
      <c r="D41" s="366" t="s">
        <v>174</v>
      </c>
      <c r="E41" s="351"/>
      <c r="F41" s="351"/>
      <c r="G41" s="351"/>
      <c r="H41" s="351"/>
      <c r="I41" s="41"/>
      <c r="J41" s="41"/>
      <c r="K41" s="41"/>
      <c r="L41" s="6"/>
      <c r="M41" s="6"/>
    </row>
    <row r="42" spans="1:13" ht="9.75" customHeight="1">
      <c r="A42" s="5"/>
      <c r="B42" s="41"/>
      <c r="C42" s="197"/>
      <c r="D42" s="197"/>
      <c r="E42" s="197"/>
      <c r="F42" s="197"/>
      <c r="G42" s="197"/>
      <c r="H42" s="197"/>
      <c r="I42" s="41"/>
      <c r="J42" s="41"/>
      <c r="K42" s="41"/>
      <c r="L42" s="6"/>
      <c r="M42" s="6"/>
    </row>
    <row r="43" spans="1:13" ht="13.9" customHeight="1">
      <c r="A43" s="5"/>
      <c r="B43" s="41"/>
      <c r="C43" s="352" t="s">
        <v>58</v>
      </c>
      <c r="D43" s="368">
        <f>J18/100/$J$26</f>
        <v>0.77609682299546157</v>
      </c>
      <c r="E43" s="374">
        <f>C33*E33</f>
        <v>1.043230111520828</v>
      </c>
      <c r="F43" s="375"/>
      <c r="G43" s="376">
        <f>LOG(E43)</f>
        <v>1.8380113930987322E-2</v>
      </c>
      <c r="H43" s="376">
        <f>D43*G43</f>
        <v>1.4264748028133885E-2</v>
      </c>
      <c r="I43" s="41"/>
      <c r="J43" s="41"/>
      <c r="K43" s="41"/>
      <c r="L43" s="6"/>
      <c r="M43" s="6"/>
    </row>
    <row r="44" spans="1:13" ht="13.9" customHeight="1">
      <c r="A44" s="5"/>
      <c r="B44" s="41"/>
      <c r="C44" s="38" t="s">
        <v>59</v>
      </c>
      <c r="D44" s="369">
        <f>J19/100/$J$26</f>
        <v>4.538577912254161E-2</v>
      </c>
      <c r="E44" s="377">
        <f>C34*E34</f>
        <v>0.88526977085730907</v>
      </c>
      <c r="F44" s="41"/>
      <c r="G44" s="378">
        <f>LOG(E44)</f>
        <v>-5.2924365300322102E-2</v>
      </c>
      <c r="H44" s="378">
        <f>D44*G44</f>
        <v>-2.4020135537211247E-3</v>
      </c>
      <c r="I44" s="41"/>
      <c r="J44" s="41"/>
      <c r="K44" s="41"/>
      <c r="L44" s="6"/>
      <c r="M44" s="6"/>
    </row>
    <row r="45" spans="1:13" ht="13.9" customHeight="1">
      <c r="A45" s="5"/>
      <c r="B45" s="41"/>
      <c r="C45" s="352" t="s">
        <v>60</v>
      </c>
      <c r="D45" s="368">
        <f>J20/100/$J$26</f>
        <v>0.1558245083207262</v>
      </c>
      <c r="E45" s="374">
        <f>C35*E35</f>
        <v>1.058552000223016</v>
      </c>
      <c r="F45" s="375"/>
      <c r="G45" s="376">
        <f>LOG(E45)</f>
        <v>2.4712197126533008E-2</v>
      </c>
      <c r="H45" s="376">
        <f>D45*G45</f>
        <v>3.8507659667668687E-3</v>
      </c>
      <c r="I45" s="41"/>
      <c r="J45" s="41"/>
      <c r="K45" s="41"/>
      <c r="L45" s="6"/>
      <c r="M45" s="6"/>
    </row>
    <row r="46" spans="1:13" ht="14.25" customHeight="1">
      <c r="A46" s="5"/>
      <c r="B46" s="41"/>
      <c r="C46" s="379" t="s">
        <v>61</v>
      </c>
      <c r="D46" s="370">
        <f>J21/100/$J$26</f>
        <v>2.2692889561270805E-2</v>
      </c>
      <c r="E46" s="380">
        <f>C36*E36</f>
        <v>0.95121176633695725</v>
      </c>
      <c r="F46" s="330"/>
      <c r="G46" s="381">
        <f>LOG(E46)</f>
        <v>-2.1722786203066117E-2</v>
      </c>
      <c r="H46" s="381">
        <f>D46*G46</f>
        <v>-4.9295278826927652E-4</v>
      </c>
      <c r="I46" s="41"/>
      <c r="J46" s="41"/>
      <c r="K46" s="41"/>
      <c r="L46" s="6"/>
      <c r="M46" s="6"/>
    </row>
    <row r="47" spans="1:13" ht="14.65" customHeight="1">
      <c r="A47" s="5"/>
      <c r="B47" s="41"/>
      <c r="C47" s="382" t="s">
        <v>177</v>
      </c>
      <c r="D47" s="383">
        <f>SUM(D43:D46)</f>
        <v>1.0000000000000002</v>
      </c>
      <c r="E47" s="384"/>
      <c r="F47" s="385"/>
      <c r="G47" s="386"/>
      <c r="H47" s="387">
        <f>SUM(H43:H46)</f>
        <v>1.5220547652910353E-2</v>
      </c>
      <c r="I47" s="41"/>
      <c r="J47" s="41"/>
      <c r="K47" s="41"/>
      <c r="L47" s="6"/>
      <c r="M47" s="6"/>
    </row>
    <row r="48" spans="1:13" ht="14.25" customHeight="1">
      <c r="A48" s="5"/>
      <c r="B48" s="41"/>
      <c r="C48" s="197"/>
      <c r="D48" s="371"/>
      <c r="E48" s="332"/>
      <c r="F48" s="197"/>
      <c r="G48" s="388"/>
      <c r="H48" s="389"/>
      <c r="I48" s="41"/>
      <c r="J48" s="41"/>
      <c r="K48" s="41"/>
      <c r="L48" s="6"/>
      <c r="M48" s="6"/>
    </row>
    <row r="49" spans="1:13" ht="13.9" customHeight="1">
      <c r="A49" s="5"/>
      <c r="B49" s="41"/>
      <c r="C49" s="38" t="s">
        <v>189</v>
      </c>
      <c r="D49" s="41"/>
      <c r="E49" s="41"/>
      <c r="F49" s="41"/>
      <c r="G49" s="41"/>
      <c r="H49" s="378">
        <f>LOG(1+(E17/100))</f>
        <v>3.1004281363536827E-2</v>
      </c>
      <c r="I49" s="41"/>
      <c r="J49" s="41"/>
      <c r="K49" s="41"/>
      <c r="L49" s="6"/>
      <c r="M49" s="6"/>
    </row>
    <row r="50" spans="1:13" ht="13.9" customHeight="1">
      <c r="A50" s="5"/>
      <c r="B50" s="41"/>
      <c r="C50" s="38" t="s">
        <v>190</v>
      </c>
      <c r="D50" s="41"/>
      <c r="E50" s="41"/>
      <c r="F50" s="41"/>
      <c r="G50" s="41"/>
      <c r="H50" s="378">
        <f>H47-H49</f>
        <v>-1.5783733710626476E-2</v>
      </c>
      <c r="I50" s="41"/>
      <c r="J50" s="41"/>
      <c r="K50" s="41"/>
      <c r="L50" s="6"/>
      <c r="M50" s="6"/>
    </row>
    <row r="51" spans="1:13" ht="13.9" customHeight="1">
      <c r="A51" s="5"/>
      <c r="B51" s="41"/>
      <c r="C51" s="17" t="s">
        <v>178</v>
      </c>
      <c r="D51" s="41"/>
      <c r="E51" s="41"/>
      <c r="F51" s="41"/>
      <c r="G51" s="41"/>
      <c r="H51" s="378">
        <f>EXP(H50)</f>
        <v>0.98434017663508633</v>
      </c>
      <c r="I51" s="41"/>
      <c r="J51" s="41"/>
      <c r="K51" s="41"/>
      <c r="L51" s="6"/>
      <c r="M51" s="6"/>
    </row>
    <row r="52" spans="1:13" ht="13.9" customHeight="1">
      <c r="A52" s="5"/>
      <c r="B52" s="41"/>
      <c r="C52" s="41"/>
      <c r="D52" s="41"/>
      <c r="E52" s="41"/>
      <c r="F52" s="41"/>
      <c r="G52" s="41"/>
      <c r="H52" s="41"/>
      <c r="I52" s="41"/>
      <c r="J52" s="41"/>
      <c r="K52" s="41"/>
      <c r="L52" s="6"/>
      <c r="M52" s="6"/>
    </row>
    <row r="53" spans="1:13" ht="13.9" customHeight="1">
      <c r="A53" s="5"/>
      <c r="B53" s="41"/>
      <c r="C53" s="611" t="s">
        <v>191</v>
      </c>
      <c r="D53" s="612"/>
      <c r="E53" s="612"/>
      <c r="F53" s="612"/>
      <c r="G53" s="612"/>
      <c r="H53" s="616"/>
      <c r="I53" s="616"/>
      <c r="J53" s="616"/>
      <c r="K53" s="616"/>
      <c r="L53" s="6"/>
      <c r="M53" s="6"/>
    </row>
    <row r="54" spans="1:13" ht="13.9" customHeight="1">
      <c r="A54" s="5"/>
      <c r="B54" s="41"/>
      <c r="C54" s="616"/>
      <c r="D54" s="616"/>
      <c r="E54" s="616"/>
      <c r="F54" s="616"/>
      <c r="G54" s="616"/>
      <c r="H54" s="616"/>
      <c r="I54" s="616"/>
      <c r="J54" s="616"/>
      <c r="K54" s="616"/>
      <c r="L54" s="6"/>
      <c r="M54" s="6"/>
    </row>
    <row r="55" spans="1:13" ht="13.9" customHeight="1">
      <c r="A55" s="5"/>
      <c r="B55" s="41"/>
      <c r="C55" s="616"/>
      <c r="D55" s="616"/>
      <c r="E55" s="616"/>
      <c r="F55" s="616"/>
      <c r="G55" s="616"/>
      <c r="H55" s="616"/>
      <c r="I55" s="616"/>
      <c r="J55" s="616"/>
      <c r="K55" s="616"/>
      <c r="L55" s="6"/>
      <c r="M55" s="6"/>
    </row>
    <row r="56" spans="1:13" ht="13.9" customHeight="1">
      <c r="A56" s="5"/>
      <c r="B56" s="41"/>
      <c r="C56" s="616"/>
      <c r="D56" s="616"/>
      <c r="E56" s="616"/>
      <c r="F56" s="616"/>
      <c r="G56" s="616"/>
      <c r="H56" s="616"/>
      <c r="I56" s="616"/>
      <c r="J56" s="616"/>
      <c r="K56" s="616"/>
      <c r="L56" s="6"/>
      <c r="M56" s="6"/>
    </row>
    <row r="57" spans="1:13" ht="13.9" customHeight="1">
      <c r="A57" s="5"/>
      <c r="B57" s="41"/>
      <c r="C57" s="616"/>
      <c r="D57" s="616"/>
      <c r="E57" s="616"/>
      <c r="F57" s="616"/>
      <c r="G57" s="616"/>
      <c r="H57" s="616"/>
      <c r="I57" s="616"/>
      <c r="J57" s="616"/>
      <c r="K57" s="616"/>
      <c r="L57" s="6"/>
      <c r="M57" s="6"/>
    </row>
    <row r="58" spans="1:13" ht="13.9" customHeight="1">
      <c r="A58" s="5"/>
      <c r="B58" s="41"/>
      <c r="C58" s="649"/>
      <c r="D58" s="649"/>
      <c r="E58" s="649"/>
      <c r="F58" s="649"/>
      <c r="G58" s="649"/>
      <c r="H58" s="41"/>
      <c r="I58" s="41"/>
      <c r="J58" s="41"/>
      <c r="K58" s="41"/>
      <c r="L58" s="6"/>
      <c r="M58" s="6"/>
    </row>
    <row r="59" spans="1:13" s="563" customFormat="1" ht="17.649999999999999" customHeight="1">
      <c r="A59" s="5"/>
      <c r="B59" s="578" t="s">
        <v>11</v>
      </c>
      <c r="C59" s="578"/>
      <c r="D59" s="578"/>
      <c r="E59" s="578"/>
      <c r="F59" s="578"/>
      <c r="G59" s="579" t="s">
        <v>12</v>
      </c>
      <c r="H59" s="579"/>
      <c r="I59" s="579"/>
      <c r="J59" s="579"/>
      <c r="K59" s="579"/>
      <c r="L59" s="6"/>
      <c r="M59" s="6"/>
    </row>
    <row r="60" spans="1:13" s="563" customFormat="1" ht="12.75" customHeight="1"/>
  </sheetData>
  <mergeCells count="15">
    <mergeCell ref="C8:K9"/>
    <mergeCell ref="B59:F59"/>
    <mergeCell ref="G59:K59"/>
    <mergeCell ref="C14:C15"/>
    <mergeCell ref="C58:G58"/>
    <mergeCell ref="C53:K57"/>
    <mergeCell ref="D39:D40"/>
    <mergeCell ref="D14:E14"/>
    <mergeCell ref="G14:H14"/>
    <mergeCell ref="B11:K11"/>
    <mergeCell ref="E2:K2"/>
    <mergeCell ref="B4:D4"/>
    <mergeCell ref="J4:K4"/>
    <mergeCell ref="B6:F6"/>
    <mergeCell ref="G6:K6"/>
  </mergeCells>
  <hyperlinks>
    <hyperlink ref="B4" location="'Ejercicios'!R1C1" display="Volver a ejercicios" xr:uid="{00000000-0004-0000-1000-000000000000}"/>
    <hyperlink ref="J4" location="'Índice'!R1C1" display="Volver al índice" xr:uid="{00000000-0004-0000-1000-000001000000}"/>
    <hyperlink ref="B4:D4" location="Ejercicios!A1" display="Volver a ejercicios" xr:uid="{3F2C2CEC-EAAD-4F17-917B-E7337B882569}"/>
    <hyperlink ref="J4:K4" location="Índice!A1" display="Volver al índice" xr:uid="{B0A4B613-5D82-4426-B250-CB161C434253}"/>
  </hyperlinks>
  <pageMargins left="0.75" right="0.75" top="1" bottom="1" header="0.5" footer="0.5"/>
  <pageSetup scale="64" orientation="portrait"/>
  <headerFooter>
    <oddFooter>&amp;R&amp;"Arial,Regular"&amp;10&amp;K000000Rta_5.14</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59"/>
  <sheetViews>
    <sheetView showGridLines="0" workbookViewId="0">
      <selection activeCell="N17" sqref="N17"/>
    </sheetView>
  </sheetViews>
  <sheetFormatPr baseColWidth="10" defaultColWidth="9.28515625" defaultRowHeight="12.75" customHeight="1"/>
  <cols>
    <col min="1" max="1" width="9.28515625" style="1" customWidth="1"/>
    <col min="2" max="2" width="4.7109375" style="1" customWidth="1"/>
    <col min="3" max="3" width="9.7109375" style="1" customWidth="1"/>
    <col min="4" max="4" width="10.7109375" style="1" customWidth="1"/>
    <col min="5" max="5" width="8.28515625" style="1" customWidth="1"/>
    <col min="6" max="6" width="10.42578125" style="1" customWidth="1"/>
    <col min="7" max="7" width="8.28515625" style="1" customWidth="1"/>
    <col min="8" max="8" width="11.28515625" style="1" customWidth="1"/>
    <col min="9" max="9" width="10.28515625" style="1" customWidth="1"/>
    <col min="10" max="10" width="8.42578125" style="1" customWidth="1"/>
    <col min="11" max="11" width="9.42578125" style="1" customWidth="1"/>
    <col min="12" max="12" width="12.7109375" style="1" customWidth="1"/>
    <col min="13" max="13" width="22.42578125" style="563" customWidth="1"/>
    <col min="14"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6"/>
      <c r="E2" s="6"/>
      <c r="F2" s="576" t="s">
        <v>1</v>
      </c>
      <c r="G2" s="577"/>
      <c r="H2" s="577"/>
      <c r="I2" s="577"/>
      <c r="J2" s="577"/>
      <c r="K2" s="577"/>
      <c r="L2" s="577"/>
      <c r="M2" s="6"/>
    </row>
    <row r="3" spans="1:13" ht="12.75" customHeight="1">
      <c r="A3" s="5"/>
      <c r="B3" s="6"/>
      <c r="C3" s="6"/>
      <c r="D3" s="6"/>
      <c r="E3" s="6"/>
      <c r="F3" s="6"/>
      <c r="G3" s="6"/>
      <c r="H3" s="10"/>
      <c r="I3" s="10"/>
      <c r="J3" s="10"/>
      <c r="K3" s="10"/>
      <c r="L3" s="10"/>
      <c r="M3" s="6"/>
    </row>
    <row r="4" spans="1:13" ht="12.75" customHeight="1">
      <c r="A4" s="5"/>
      <c r="B4" s="560" t="s">
        <v>437</v>
      </c>
      <c r="C4" s="217"/>
      <c r="D4" s="217"/>
      <c r="E4" s="217"/>
      <c r="F4" s="6"/>
      <c r="G4" s="6"/>
      <c r="H4" s="10"/>
      <c r="I4" s="10"/>
      <c r="J4" s="10"/>
      <c r="K4" s="602" t="s">
        <v>417</v>
      </c>
      <c r="L4" s="603"/>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78"/>
      <c r="G6" s="578"/>
      <c r="H6" s="579"/>
      <c r="I6" s="579"/>
      <c r="J6" s="579"/>
      <c r="K6" s="579"/>
      <c r="L6" s="579"/>
      <c r="M6" s="6"/>
    </row>
    <row r="7" spans="1:13" ht="12.75" customHeight="1">
      <c r="A7" s="5"/>
      <c r="B7" s="6"/>
      <c r="C7" s="6"/>
      <c r="D7" s="6"/>
      <c r="E7" s="6"/>
      <c r="F7" s="6"/>
      <c r="G7" s="6"/>
      <c r="H7" s="6"/>
      <c r="I7" s="6"/>
      <c r="J7" s="6"/>
      <c r="K7" s="6"/>
      <c r="L7" s="6"/>
      <c r="M7" s="6"/>
    </row>
    <row r="8" spans="1:13" ht="12.75" customHeight="1">
      <c r="A8" s="5"/>
      <c r="B8" s="178">
        <v>5.15</v>
      </c>
      <c r="C8" s="585" t="s">
        <v>64</v>
      </c>
      <c r="D8" s="586"/>
      <c r="E8" s="586"/>
      <c r="F8" s="586"/>
      <c r="G8" s="586"/>
      <c r="H8" s="586"/>
      <c r="I8" s="586"/>
      <c r="J8" s="586"/>
      <c r="K8" s="586"/>
      <c r="L8" s="586"/>
      <c r="M8" s="586"/>
    </row>
    <row r="9" spans="1:13" ht="12.75" customHeight="1">
      <c r="A9" s="5"/>
      <c r="B9" s="390"/>
      <c r="C9" s="62"/>
      <c r="D9" s="62"/>
      <c r="E9" s="62"/>
      <c r="F9" s="62"/>
      <c r="G9" s="62"/>
      <c r="H9" s="62"/>
      <c r="I9" s="62"/>
      <c r="J9" s="62"/>
      <c r="K9" s="62"/>
      <c r="L9" s="62"/>
      <c r="M9" s="62"/>
    </row>
    <row r="10" spans="1:13" ht="12.75" customHeight="1">
      <c r="A10" s="5"/>
      <c r="B10" s="390"/>
      <c r="C10" s="38" t="s">
        <v>73</v>
      </c>
      <c r="D10" s="62"/>
      <c r="E10" s="62"/>
      <c r="F10" s="62"/>
      <c r="G10" s="62"/>
      <c r="H10" s="62"/>
      <c r="I10" s="62"/>
      <c r="J10" s="62"/>
      <c r="K10" s="62"/>
      <c r="L10" s="62"/>
      <c r="M10" s="62"/>
    </row>
    <row r="11" spans="1:13" ht="12.75" customHeight="1">
      <c r="A11" s="5"/>
      <c r="B11" s="390"/>
      <c r="C11" s="38" t="s">
        <v>74</v>
      </c>
      <c r="D11" s="62"/>
      <c r="E11" s="62"/>
      <c r="F11" s="62"/>
      <c r="G11" s="62"/>
      <c r="H11" s="62"/>
      <c r="I11" s="62"/>
      <c r="J11" s="62"/>
      <c r="K11" s="62"/>
      <c r="L11" s="62"/>
      <c r="M11" s="62"/>
    </row>
    <row r="12" spans="1:13" ht="12.75" customHeight="1">
      <c r="A12" s="5"/>
      <c r="B12" s="390"/>
      <c r="C12" s="38" t="s">
        <v>282</v>
      </c>
      <c r="D12" s="62"/>
      <c r="E12" s="62"/>
      <c r="F12" s="62"/>
      <c r="G12" s="62"/>
      <c r="H12" s="62"/>
      <c r="I12" s="62"/>
      <c r="J12" s="62"/>
      <c r="K12" s="62"/>
      <c r="L12" s="62"/>
      <c r="M12" s="62"/>
    </row>
    <row r="13" spans="1:13" ht="12.75" customHeight="1">
      <c r="A13" s="5"/>
      <c r="B13" s="390"/>
      <c r="C13" s="38" t="s">
        <v>283</v>
      </c>
      <c r="D13" s="62"/>
      <c r="E13" s="62"/>
      <c r="F13" s="62"/>
      <c r="G13" s="62"/>
      <c r="H13" s="62"/>
      <c r="I13" s="62"/>
      <c r="J13" s="62"/>
      <c r="K13" s="62"/>
      <c r="L13" s="62"/>
      <c r="M13" s="62"/>
    </row>
    <row r="14" spans="1:13" ht="12.75" customHeight="1">
      <c r="A14" s="5"/>
      <c r="B14" s="390"/>
      <c r="C14" s="38" t="s">
        <v>284</v>
      </c>
      <c r="D14" s="62"/>
      <c r="E14" s="62"/>
      <c r="F14" s="62"/>
      <c r="G14" s="62"/>
      <c r="H14" s="62"/>
      <c r="I14" s="62"/>
      <c r="J14" s="62"/>
      <c r="K14" s="62"/>
      <c r="L14" s="62"/>
      <c r="M14" s="62"/>
    </row>
    <row r="15" spans="1:13" ht="12.75" customHeight="1">
      <c r="A15" s="5"/>
      <c r="B15" s="390"/>
      <c r="C15" s="62"/>
      <c r="D15" s="62"/>
      <c r="E15" s="62"/>
      <c r="F15" s="62"/>
      <c r="G15" s="62"/>
      <c r="H15" s="62"/>
      <c r="I15" s="62"/>
      <c r="J15" s="62"/>
      <c r="K15" s="62"/>
      <c r="L15" s="62"/>
      <c r="M15" s="62"/>
    </row>
    <row r="16" spans="1:13" ht="18.75" customHeight="1">
      <c r="A16" s="5"/>
      <c r="B16" s="578" t="s">
        <v>95</v>
      </c>
      <c r="C16" s="578"/>
      <c r="D16" s="578"/>
      <c r="E16" s="578"/>
      <c r="F16" s="578"/>
      <c r="G16" s="578"/>
      <c r="H16" s="578"/>
      <c r="I16" s="578"/>
      <c r="J16" s="578"/>
      <c r="K16" s="578"/>
      <c r="L16" s="578"/>
      <c r="M16" s="6"/>
    </row>
    <row r="17" spans="1:13" ht="12.75" customHeight="1">
      <c r="A17" s="5"/>
      <c r="B17" s="6"/>
      <c r="C17" s="6"/>
      <c r="D17" s="6"/>
      <c r="E17" s="6"/>
      <c r="F17" s="6"/>
      <c r="G17" s="6"/>
      <c r="H17" s="6"/>
      <c r="I17" s="6"/>
      <c r="J17" s="6"/>
      <c r="K17" s="6"/>
      <c r="L17" s="6"/>
      <c r="M17" s="6"/>
    </row>
    <row r="18" spans="1:13" ht="15.75" customHeight="1">
      <c r="A18" s="5"/>
      <c r="B18" s="41"/>
      <c r="C18" s="6"/>
      <c r="D18" s="231"/>
      <c r="E18" s="231"/>
      <c r="F18" s="231"/>
      <c r="G18" s="231"/>
      <c r="H18" s="231"/>
      <c r="I18" s="231"/>
      <c r="J18" s="231"/>
      <c r="K18" s="231"/>
      <c r="L18" s="6"/>
      <c r="M18" s="6"/>
    </row>
    <row r="19" spans="1:13" ht="25.15" customHeight="1">
      <c r="A19" s="5"/>
      <c r="B19" s="6"/>
      <c r="C19" s="6"/>
      <c r="D19" s="391"/>
      <c r="E19" s="681" t="s">
        <v>65</v>
      </c>
      <c r="F19" s="682"/>
      <c r="G19" s="681" t="s">
        <v>66</v>
      </c>
      <c r="H19" s="682"/>
      <c r="I19" s="681" t="s">
        <v>67</v>
      </c>
      <c r="J19" s="682"/>
      <c r="K19" s="689" t="s">
        <v>192</v>
      </c>
      <c r="L19" s="6"/>
      <c r="M19" s="6"/>
    </row>
    <row r="20" spans="1:13" ht="22.5" customHeight="1">
      <c r="A20" s="5"/>
      <c r="B20" s="6"/>
      <c r="C20" s="6"/>
      <c r="D20" s="129" t="s">
        <v>68</v>
      </c>
      <c r="E20" s="130" t="s">
        <v>69</v>
      </c>
      <c r="F20" s="130" t="s">
        <v>70</v>
      </c>
      <c r="G20" s="130" t="s">
        <v>69</v>
      </c>
      <c r="H20" s="130" t="s">
        <v>70</v>
      </c>
      <c r="I20" s="130" t="s">
        <v>69</v>
      </c>
      <c r="J20" s="130" t="s">
        <v>70</v>
      </c>
      <c r="K20" s="690"/>
      <c r="L20" s="6"/>
      <c r="M20" s="6"/>
    </row>
    <row r="21" spans="1:13" ht="12.75" customHeight="1">
      <c r="A21" s="5"/>
      <c r="B21" s="6"/>
      <c r="C21" s="6"/>
      <c r="D21" s="184"/>
      <c r="E21" s="392" t="s">
        <v>71</v>
      </c>
      <c r="F21" s="392" t="s">
        <v>72</v>
      </c>
      <c r="G21" s="392" t="s">
        <v>71</v>
      </c>
      <c r="H21" s="392" t="s">
        <v>72</v>
      </c>
      <c r="I21" s="392" t="s">
        <v>71</v>
      </c>
      <c r="J21" s="392" t="s">
        <v>72</v>
      </c>
      <c r="K21" s="392" t="s">
        <v>72</v>
      </c>
      <c r="L21" s="6"/>
      <c r="M21" s="6"/>
    </row>
    <row r="22" spans="1:13" ht="8.65" customHeight="1">
      <c r="A22" s="5"/>
      <c r="B22" s="6"/>
      <c r="C22" s="6"/>
      <c r="D22" s="393"/>
      <c r="E22" s="393"/>
      <c r="F22" s="393"/>
      <c r="G22" s="393"/>
      <c r="H22" s="393"/>
      <c r="I22" s="393"/>
      <c r="J22" s="393"/>
      <c r="K22" s="393"/>
      <c r="L22" s="6"/>
      <c r="M22" s="6"/>
    </row>
    <row r="23" spans="1:13" ht="12.75" customHeight="1">
      <c r="A23" s="5"/>
      <c r="B23" s="6"/>
      <c r="C23" s="6"/>
      <c r="D23" s="170">
        <v>2017</v>
      </c>
      <c r="E23" s="333">
        <v>600</v>
      </c>
      <c r="F23" s="333">
        <f>E23*25</f>
        <v>15000</v>
      </c>
      <c r="G23" s="333">
        <v>2500</v>
      </c>
      <c r="H23" s="333">
        <f>G23*5</f>
        <v>12500</v>
      </c>
      <c r="I23" s="333">
        <v>70</v>
      </c>
      <c r="J23" s="333">
        <v>3500</v>
      </c>
      <c r="K23" s="333">
        <f>F23+H23+J23</f>
        <v>31000</v>
      </c>
      <c r="L23" s="6"/>
      <c r="M23" s="6"/>
    </row>
    <row r="24" spans="1:13" ht="12.75" customHeight="1">
      <c r="A24" s="5"/>
      <c r="B24" s="6"/>
      <c r="C24" s="6"/>
      <c r="D24" s="167">
        <f>D23+1</f>
        <v>2018</v>
      </c>
      <c r="E24" s="334">
        <v>630</v>
      </c>
      <c r="F24" s="334">
        <v>16500</v>
      </c>
      <c r="G24" s="334">
        <v>2525</v>
      </c>
      <c r="H24" s="334">
        <v>13200</v>
      </c>
      <c r="I24" s="334">
        <v>77</v>
      </c>
      <c r="J24" s="334">
        <v>4050</v>
      </c>
      <c r="K24" s="334">
        <f>F24+H24+J24</f>
        <v>33750</v>
      </c>
      <c r="L24" s="6"/>
      <c r="M24" s="6"/>
    </row>
    <row r="25" spans="1:13" ht="12.75" customHeight="1">
      <c r="A25" s="5"/>
      <c r="B25" s="6"/>
      <c r="C25" s="6"/>
      <c r="D25" s="170">
        <f>D24+1</f>
        <v>2019</v>
      </c>
      <c r="E25" s="333">
        <v>660</v>
      </c>
      <c r="F25" s="333">
        <v>18000</v>
      </c>
      <c r="G25" s="333">
        <v>2500</v>
      </c>
      <c r="H25" s="333">
        <v>14000</v>
      </c>
      <c r="I25" s="333">
        <v>85</v>
      </c>
      <c r="J25" s="333">
        <v>4600</v>
      </c>
      <c r="K25" s="333">
        <f>F25+H25+J25</f>
        <v>36600</v>
      </c>
      <c r="L25" s="6"/>
      <c r="M25" s="6"/>
    </row>
    <row r="26" spans="1:13" ht="12.75" customHeight="1">
      <c r="A26" s="5"/>
      <c r="B26" s="6"/>
      <c r="C26" s="6"/>
      <c r="D26" s="167">
        <f>D25+1</f>
        <v>2020</v>
      </c>
      <c r="E26" s="334">
        <v>700</v>
      </c>
      <c r="F26" s="334">
        <v>19800</v>
      </c>
      <c r="G26" s="334">
        <v>2550</v>
      </c>
      <c r="H26" s="334">
        <v>15100</v>
      </c>
      <c r="I26" s="334">
        <v>96</v>
      </c>
      <c r="J26" s="334">
        <v>5300</v>
      </c>
      <c r="K26" s="334">
        <f>F26+H26+J26</f>
        <v>40200</v>
      </c>
      <c r="L26" s="6"/>
      <c r="M26" s="6"/>
    </row>
    <row r="27" spans="1:13" ht="12.75" customHeight="1">
      <c r="A27" s="5"/>
      <c r="B27" s="6"/>
      <c r="C27" s="6"/>
      <c r="D27" s="394">
        <f>D26+1</f>
        <v>2021</v>
      </c>
      <c r="E27" s="395">
        <v>725</v>
      </c>
      <c r="F27" s="395">
        <v>21100</v>
      </c>
      <c r="G27" s="395">
        <v>2600</v>
      </c>
      <c r="H27" s="395">
        <v>16300</v>
      </c>
      <c r="I27" s="395">
        <v>102</v>
      </c>
      <c r="J27" s="395">
        <v>6010</v>
      </c>
      <c r="K27" s="395">
        <f>F27+H27+J27</f>
        <v>43410</v>
      </c>
      <c r="L27" s="6"/>
      <c r="M27" s="6"/>
    </row>
    <row r="28" spans="1:13" ht="12.75" customHeight="1">
      <c r="A28" s="5"/>
      <c r="B28" s="6"/>
      <c r="C28" s="161"/>
      <c r="D28" s="396"/>
      <c r="E28" s="396"/>
      <c r="F28" s="396"/>
      <c r="G28" s="396"/>
      <c r="H28" s="396"/>
      <c r="I28" s="396"/>
      <c r="J28" s="396"/>
      <c r="K28" s="396"/>
      <c r="L28" s="6"/>
      <c r="M28" s="6"/>
    </row>
    <row r="29" spans="1:13" ht="15.75" customHeight="1">
      <c r="A29" s="5"/>
      <c r="B29" s="611" t="s">
        <v>193</v>
      </c>
      <c r="C29" s="612"/>
      <c r="D29" s="612"/>
      <c r="E29" s="612"/>
      <c r="F29" s="612"/>
      <c r="G29" s="612"/>
      <c r="H29" s="612"/>
      <c r="I29" s="612"/>
      <c r="J29" s="612"/>
      <c r="K29" s="612"/>
      <c r="L29" s="612"/>
      <c r="M29" s="6"/>
    </row>
    <row r="30" spans="1:13" ht="15.75" customHeight="1">
      <c r="A30" s="5"/>
      <c r="B30" s="612"/>
      <c r="C30" s="612"/>
      <c r="D30" s="612"/>
      <c r="E30" s="612"/>
      <c r="F30" s="612"/>
      <c r="G30" s="612"/>
      <c r="H30" s="612"/>
      <c r="I30" s="612"/>
      <c r="J30" s="612"/>
      <c r="K30" s="612"/>
      <c r="L30" s="612"/>
      <c r="M30" s="6"/>
    </row>
    <row r="31" spans="1:13" ht="12.75" customHeight="1">
      <c r="A31" s="5"/>
      <c r="B31" s="6"/>
      <c r="C31" s="397"/>
      <c r="D31" s="231"/>
      <c r="E31" s="231"/>
      <c r="F31" s="231"/>
      <c r="G31" s="231"/>
      <c r="H31" s="231"/>
      <c r="I31" s="231"/>
      <c r="J31" s="231"/>
      <c r="K31" s="231"/>
      <c r="L31" s="231"/>
      <c r="M31" s="6"/>
    </row>
    <row r="32" spans="1:13" ht="52.15" customHeight="1">
      <c r="A32" s="5"/>
      <c r="B32" s="6"/>
      <c r="C32" s="687" t="s">
        <v>68</v>
      </c>
      <c r="D32" s="683" t="s">
        <v>194</v>
      </c>
      <c r="E32" s="684"/>
      <c r="F32" s="684"/>
      <c r="G32" s="398"/>
      <c r="H32" s="398"/>
      <c r="I32" s="399" t="s">
        <v>195</v>
      </c>
      <c r="J32" s="399" t="s">
        <v>196</v>
      </c>
      <c r="K32" s="685" t="s">
        <v>197</v>
      </c>
      <c r="L32" s="686"/>
      <c r="M32" s="6"/>
    </row>
    <row r="33" spans="1:13" ht="13.5" customHeight="1">
      <c r="A33" s="5"/>
      <c r="B33" s="6"/>
      <c r="C33" s="645"/>
      <c r="D33" s="400"/>
      <c r="E33" s="400"/>
      <c r="F33" s="400"/>
      <c r="G33" s="679" t="s">
        <v>198</v>
      </c>
      <c r="H33" s="679" t="s">
        <v>199</v>
      </c>
      <c r="I33" s="676"/>
      <c r="J33" s="676"/>
      <c r="K33" s="676"/>
      <c r="L33" s="676"/>
      <c r="M33" s="6"/>
    </row>
    <row r="34" spans="1:13" ht="19.5" customHeight="1">
      <c r="A34" s="5"/>
      <c r="B34" s="6"/>
      <c r="C34" s="645"/>
      <c r="D34" s="401" t="s">
        <v>200</v>
      </c>
      <c r="E34" s="401" t="s">
        <v>201</v>
      </c>
      <c r="F34" s="401" t="s">
        <v>202</v>
      </c>
      <c r="G34" s="680"/>
      <c r="H34" s="680"/>
      <c r="I34" s="677"/>
      <c r="J34" s="677"/>
      <c r="K34" s="677"/>
      <c r="L34" s="677"/>
      <c r="M34" s="6"/>
    </row>
    <row r="35" spans="1:13" ht="12.75" customHeight="1">
      <c r="A35" s="5"/>
      <c r="B35" s="6"/>
      <c r="C35" s="688"/>
      <c r="D35" s="402"/>
      <c r="E35" s="402"/>
      <c r="F35" s="402"/>
      <c r="G35" s="402"/>
      <c r="H35" s="402"/>
      <c r="I35" s="402"/>
      <c r="J35" s="678"/>
      <c r="K35" s="402"/>
      <c r="L35" s="402"/>
      <c r="M35" s="6"/>
    </row>
    <row r="36" spans="1:13" ht="8.65" customHeight="1">
      <c r="A36" s="5"/>
      <c r="B36" s="6"/>
      <c r="C36" s="393"/>
      <c r="D36" s="393"/>
      <c r="E36" s="393"/>
      <c r="F36" s="393"/>
      <c r="G36" s="393"/>
      <c r="H36" s="393"/>
      <c r="I36" s="393"/>
      <c r="J36" s="393"/>
      <c r="K36" s="393"/>
      <c r="L36" s="393"/>
      <c r="M36" s="6"/>
    </row>
    <row r="37" spans="1:13" ht="12.75" customHeight="1">
      <c r="A37" s="5"/>
      <c r="B37" s="6"/>
      <c r="C37" s="170">
        <f>D23</f>
        <v>2017</v>
      </c>
      <c r="D37" s="333">
        <f>F23/E23</f>
        <v>25</v>
      </c>
      <c r="E37" s="333">
        <f>H23/G23</f>
        <v>5</v>
      </c>
      <c r="F37" s="333">
        <f>J23/I23</f>
        <v>50</v>
      </c>
      <c r="G37" s="333">
        <f>(D37*E$23+E37*G$23+F37*I$23)</f>
        <v>31000</v>
      </c>
      <c r="H37" s="333">
        <f>$D$37*E23+$E$37*G23+$F$37*I23</f>
        <v>31000</v>
      </c>
      <c r="I37" s="474">
        <f>G37/G$37</f>
        <v>1</v>
      </c>
      <c r="J37" s="333">
        <f>(F23+H23+J23)/I37</f>
        <v>31000</v>
      </c>
      <c r="K37" s="474">
        <f>H37/($F$23+$H$23+$J$23)</f>
        <v>1</v>
      </c>
      <c r="L37" s="474">
        <f>(F23+H23+J23)/G37</f>
        <v>1</v>
      </c>
      <c r="M37" s="6"/>
    </row>
    <row r="38" spans="1:13" ht="12.75" customHeight="1">
      <c r="A38" s="5"/>
      <c r="B38" s="6"/>
      <c r="C38" s="167">
        <f>D24</f>
        <v>2018</v>
      </c>
      <c r="D38" s="334">
        <f>F24/E24</f>
        <v>26.19047619047619</v>
      </c>
      <c r="E38" s="334">
        <f>H24/G24</f>
        <v>5.2277227722772279</v>
      </c>
      <c r="F38" s="334">
        <f>J24/I24</f>
        <v>52.597402597402599</v>
      </c>
      <c r="G38" s="334">
        <f>(D38*E$23+E38*G$23+F38*I$23)</f>
        <v>32465.410826796964</v>
      </c>
      <c r="H38" s="334">
        <f>$D$37*E24+$E$37*G24+$F$37*I24</f>
        <v>32225</v>
      </c>
      <c r="I38" s="475">
        <f>G38/G$37</f>
        <v>1.0472713169934504</v>
      </c>
      <c r="J38" s="334">
        <f>(F24+H24+J24)/I38</f>
        <v>32226.605897019013</v>
      </c>
      <c r="K38" s="475">
        <f>H38/($F$23+$H$23+$J$23)</f>
        <v>1.0395161290322581</v>
      </c>
      <c r="L38" s="475">
        <f>(F24+H24+J24)/G38</f>
        <v>1.0395679321619038</v>
      </c>
      <c r="M38" s="6"/>
    </row>
    <row r="39" spans="1:13" ht="12.75" customHeight="1">
      <c r="A39" s="5"/>
      <c r="B39" s="6"/>
      <c r="C39" s="170">
        <f>D25</f>
        <v>2019</v>
      </c>
      <c r="D39" s="333">
        <f>F25/E25</f>
        <v>27.272727272727273</v>
      </c>
      <c r="E39" s="333">
        <f>H25/G25</f>
        <v>5.6</v>
      </c>
      <c r="F39" s="333">
        <f>J25/I25</f>
        <v>54.117647058823529</v>
      </c>
      <c r="G39" s="333">
        <f>(D39*E$23+E39*G$23+F39*I$23)</f>
        <v>34151.871657754011</v>
      </c>
      <c r="H39" s="333">
        <f>$D$37*E25+$E$37*G25+$F$37*I25</f>
        <v>33250</v>
      </c>
      <c r="I39" s="474">
        <f>G39/G$37</f>
        <v>1.1016732792823873</v>
      </c>
      <c r="J39" s="333">
        <f>(F25+H25+J25)/I39</f>
        <v>33222.190905674564</v>
      </c>
      <c r="K39" s="474">
        <f>H39/($F$23+$H$23+$J$23)</f>
        <v>1.0725806451612903</v>
      </c>
      <c r="L39" s="474">
        <f>(F25+H25+J25)/G39</f>
        <v>1.0716835776024052</v>
      </c>
      <c r="M39" s="6"/>
    </row>
    <row r="40" spans="1:13" ht="12.75" customHeight="1">
      <c r="A40" s="5"/>
      <c r="B40" s="6"/>
      <c r="C40" s="167">
        <f>D26</f>
        <v>2020</v>
      </c>
      <c r="D40" s="334">
        <f>F26/E26</f>
        <v>28.285714285714285</v>
      </c>
      <c r="E40" s="334">
        <f>H26/G26</f>
        <v>5.9215686274509807</v>
      </c>
      <c r="F40" s="334">
        <f>J26/I26</f>
        <v>55.208333333333336</v>
      </c>
      <c r="G40" s="334">
        <f>(D40*E$23+E40*G$23+F40*I$23)</f>
        <v>35639.933473389356</v>
      </c>
      <c r="H40" s="334">
        <f>$D$37*E26+$E$37*G26+$F$37*I26</f>
        <v>35050</v>
      </c>
      <c r="I40" s="475">
        <f>G40/G$37</f>
        <v>1.1496752733351405</v>
      </c>
      <c r="J40" s="334">
        <f>(F26+H26+J26)/I40</f>
        <v>34966.395235571312</v>
      </c>
      <c r="K40" s="475">
        <f>H40/($F$23+$H$23+$J$23)</f>
        <v>1.1306451612903226</v>
      </c>
      <c r="L40" s="475">
        <f>(F26+H26+J26)/G40</f>
        <v>1.1279482334055262</v>
      </c>
      <c r="M40" s="6"/>
    </row>
    <row r="41" spans="1:13" ht="12.75" customHeight="1">
      <c r="A41" s="5"/>
      <c r="B41" s="6"/>
      <c r="C41" s="394">
        <f>D27</f>
        <v>2021</v>
      </c>
      <c r="D41" s="395">
        <f>F27/E27</f>
        <v>29.103448275862068</v>
      </c>
      <c r="E41" s="395">
        <f>H27/G27</f>
        <v>6.2692307692307692</v>
      </c>
      <c r="F41" s="395">
        <f>J27/I27</f>
        <v>58.921568627450981</v>
      </c>
      <c r="G41" s="395">
        <f>(D41*E$23+E41*G$23+F41*I$23)</f>
        <v>37259.655692515727</v>
      </c>
      <c r="H41" s="395">
        <f>$D$37*E27+$E$37*G27+$F$37*I27</f>
        <v>36225</v>
      </c>
      <c r="I41" s="481">
        <f>G41/G$37</f>
        <v>1.2019243771779267</v>
      </c>
      <c r="J41" s="395">
        <f>(F27+H27+J27)/I41</f>
        <v>36117.080928107185</v>
      </c>
      <c r="K41" s="481">
        <f>H41/($F$23+$H$23+$J$23)</f>
        <v>1.1685483870967741</v>
      </c>
      <c r="L41" s="481">
        <f>(F27+H27+J27)/G41</f>
        <v>1.1650671267131349</v>
      </c>
      <c r="M41" s="6"/>
    </row>
    <row r="42" spans="1:13" ht="12.75" customHeight="1">
      <c r="A42" s="5"/>
      <c r="B42" s="29"/>
      <c r="C42" s="403"/>
      <c r="D42" s="403"/>
      <c r="E42" s="403"/>
      <c r="F42" s="403"/>
      <c r="G42" s="403"/>
      <c r="H42" s="403"/>
      <c r="I42" s="403"/>
      <c r="J42" s="403"/>
      <c r="K42" s="403"/>
      <c r="L42" s="396"/>
      <c r="M42" s="6"/>
    </row>
    <row r="43" spans="1:13" ht="12.75" customHeight="1">
      <c r="A43" s="5"/>
      <c r="B43" s="29"/>
      <c r="C43" s="354"/>
      <c r="D43" s="354"/>
      <c r="E43" s="354"/>
      <c r="F43" s="354"/>
      <c r="G43" s="354"/>
      <c r="H43" s="354"/>
      <c r="I43" s="354"/>
      <c r="J43" s="354"/>
      <c r="K43" s="354"/>
      <c r="L43" s="6"/>
      <c r="M43" s="6"/>
    </row>
    <row r="44" spans="1:13" ht="13.9" customHeight="1">
      <c r="A44" s="5"/>
      <c r="B44" s="585" t="s">
        <v>285</v>
      </c>
      <c r="C44" s="586"/>
      <c r="D44" s="586"/>
      <c r="E44" s="586"/>
      <c r="F44" s="586"/>
      <c r="G44" s="586"/>
      <c r="H44" s="586"/>
      <c r="I44" s="586"/>
      <c r="J44" s="586"/>
      <c r="K44" s="586"/>
      <c r="L44" s="586"/>
      <c r="M44" s="6"/>
    </row>
    <row r="45" spans="1:13" ht="12.75" customHeight="1">
      <c r="A45" s="5"/>
      <c r="B45" s="586"/>
      <c r="C45" s="586"/>
      <c r="D45" s="586"/>
      <c r="E45" s="586"/>
      <c r="F45" s="586"/>
      <c r="G45" s="586"/>
      <c r="H45" s="586"/>
      <c r="I45" s="586"/>
      <c r="J45" s="586"/>
      <c r="K45" s="586"/>
      <c r="L45" s="586"/>
      <c r="M45" s="6"/>
    </row>
    <row r="46" spans="1:13" ht="12.75" customHeight="1">
      <c r="A46" s="5"/>
      <c r="B46" s="586"/>
      <c r="C46" s="586"/>
      <c r="D46" s="586"/>
      <c r="E46" s="586"/>
      <c r="F46" s="586"/>
      <c r="G46" s="586"/>
      <c r="H46" s="586"/>
      <c r="I46" s="586"/>
      <c r="J46" s="586"/>
      <c r="K46" s="586"/>
      <c r="L46" s="586"/>
      <c r="M46" s="6"/>
    </row>
    <row r="47" spans="1:13" ht="15.75" customHeight="1">
      <c r="A47" s="5"/>
      <c r="B47" s="236"/>
      <c r="C47" s="354"/>
      <c r="D47" s="354"/>
      <c r="E47" s="354"/>
      <c r="F47" s="354"/>
      <c r="G47" s="354"/>
      <c r="H47" s="354"/>
      <c r="I47" s="354"/>
      <c r="J47" s="354"/>
      <c r="K47" s="354"/>
      <c r="L47" s="6"/>
      <c r="M47" s="6"/>
    </row>
    <row r="48" spans="1:13" ht="13.9" customHeight="1">
      <c r="A48" s="5"/>
      <c r="B48" s="585" t="s">
        <v>286</v>
      </c>
      <c r="C48" s="652"/>
      <c r="D48" s="652"/>
      <c r="E48" s="652"/>
      <c r="F48" s="652"/>
      <c r="G48" s="652"/>
      <c r="H48" s="652"/>
      <c r="I48" s="652"/>
      <c r="J48" s="652"/>
      <c r="K48" s="652"/>
      <c r="L48" s="653"/>
      <c r="M48" s="6"/>
    </row>
    <row r="49" spans="1:13" ht="12.75" customHeight="1">
      <c r="A49" s="5"/>
      <c r="B49" s="652"/>
      <c r="C49" s="652"/>
      <c r="D49" s="652"/>
      <c r="E49" s="652"/>
      <c r="F49" s="652"/>
      <c r="G49" s="652"/>
      <c r="H49" s="652"/>
      <c r="I49" s="652"/>
      <c r="J49" s="652"/>
      <c r="K49" s="652"/>
      <c r="L49" s="653"/>
      <c r="M49" s="6"/>
    </row>
    <row r="50" spans="1:13" ht="12.75" customHeight="1">
      <c r="A50" s="5"/>
      <c r="B50" s="652"/>
      <c r="C50" s="652"/>
      <c r="D50" s="652"/>
      <c r="E50" s="652"/>
      <c r="F50" s="652"/>
      <c r="G50" s="652"/>
      <c r="H50" s="652"/>
      <c r="I50" s="652"/>
      <c r="J50" s="652"/>
      <c r="K50" s="652"/>
      <c r="L50" s="653"/>
      <c r="M50" s="6"/>
    </row>
    <row r="51" spans="1:13" ht="22.9" customHeight="1">
      <c r="A51" s="5"/>
      <c r="B51" s="653"/>
      <c r="C51" s="653"/>
      <c r="D51" s="653"/>
      <c r="E51" s="653"/>
      <c r="F51" s="653"/>
      <c r="G51" s="653"/>
      <c r="H51" s="653"/>
      <c r="I51" s="653"/>
      <c r="J51" s="653"/>
      <c r="K51" s="653"/>
      <c r="L51" s="653"/>
      <c r="M51" s="6"/>
    </row>
    <row r="52" spans="1:13" ht="15.75" customHeight="1">
      <c r="A52" s="5"/>
      <c r="B52" s="236"/>
      <c r="C52" s="354"/>
      <c r="D52" s="354"/>
      <c r="E52" s="354"/>
      <c r="F52" s="354"/>
      <c r="G52" s="354"/>
      <c r="H52" s="354"/>
      <c r="I52" s="354"/>
      <c r="J52" s="354"/>
      <c r="K52" s="354"/>
      <c r="L52" s="6"/>
      <c r="M52" s="6"/>
    </row>
    <row r="53" spans="1:13" ht="13.9" customHeight="1">
      <c r="A53" s="5"/>
      <c r="B53" s="585" t="s">
        <v>287</v>
      </c>
      <c r="C53" s="586"/>
      <c r="D53" s="586"/>
      <c r="E53" s="586"/>
      <c r="F53" s="586"/>
      <c r="G53" s="586"/>
      <c r="H53" s="586"/>
      <c r="I53" s="586"/>
      <c r="J53" s="586"/>
      <c r="K53" s="586"/>
      <c r="L53" s="653"/>
      <c r="M53" s="6"/>
    </row>
    <row r="54" spans="1:13" ht="12.75" customHeight="1">
      <c r="A54" s="5"/>
      <c r="B54" s="586"/>
      <c r="C54" s="586"/>
      <c r="D54" s="586"/>
      <c r="E54" s="586"/>
      <c r="F54" s="586"/>
      <c r="G54" s="586"/>
      <c r="H54" s="586"/>
      <c r="I54" s="586"/>
      <c r="J54" s="586"/>
      <c r="K54" s="586"/>
      <c r="L54" s="653"/>
      <c r="M54" s="6"/>
    </row>
    <row r="55" spans="1:13" ht="12.75" customHeight="1">
      <c r="A55" s="5"/>
      <c r="B55" s="586"/>
      <c r="C55" s="586"/>
      <c r="D55" s="586"/>
      <c r="E55" s="586"/>
      <c r="F55" s="586"/>
      <c r="G55" s="586"/>
      <c r="H55" s="586"/>
      <c r="I55" s="586"/>
      <c r="J55" s="586"/>
      <c r="K55" s="586"/>
      <c r="L55" s="653"/>
      <c r="M55" s="6"/>
    </row>
    <row r="56" spans="1:13" ht="12.75" customHeight="1">
      <c r="A56" s="5"/>
      <c r="B56" s="586"/>
      <c r="C56" s="586"/>
      <c r="D56" s="586"/>
      <c r="E56" s="586"/>
      <c r="F56" s="586"/>
      <c r="G56" s="586"/>
      <c r="H56" s="586"/>
      <c r="I56" s="586"/>
      <c r="J56" s="586"/>
      <c r="K56" s="586"/>
      <c r="L56" s="653"/>
      <c r="M56" s="6"/>
    </row>
    <row r="57" spans="1:13" ht="12.75" customHeight="1">
      <c r="A57" s="5"/>
      <c r="B57" s="29"/>
      <c r="C57" s="354"/>
      <c r="D57" s="354"/>
      <c r="E57" s="354"/>
      <c r="F57" s="354"/>
      <c r="G57" s="354"/>
      <c r="H57" s="354"/>
      <c r="I57" s="354"/>
      <c r="J57" s="354"/>
      <c r="K57" s="354"/>
      <c r="L57" s="6"/>
      <c r="M57" s="6"/>
    </row>
    <row r="58" spans="1:13" s="563" customFormat="1" ht="15.75" customHeight="1">
      <c r="A58" s="5"/>
      <c r="B58" s="578" t="s">
        <v>11</v>
      </c>
      <c r="C58" s="578"/>
      <c r="D58" s="578"/>
      <c r="E58" s="578"/>
      <c r="F58" s="578"/>
      <c r="G58" s="578"/>
      <c r="H58" s="579" t="s">
        <v>12</v>
      </c>
      <c r="I58" s="579"/>
      <c r="J58" s="579"/>
      <c r="K58" s="579"/>
      <c r="L58" s="579"/>
      <c r="M58" s="6"/>
    </row>
    <row r="59" spans="1:13" s="563" customFormat="1" ht="12.75" customHeight="1"/>
  </sheetData>
  <mergeCells count="25">
    <mergeCell ref="B58:G58"/>
    <mergeCell ref="H6:L6"/>
    <mergeCell ref="C32:C35"/>
    <mergeCell ref="C8:M8"/>
    <mergeCell ref="B29:L30"/>
    <mergeCell ref="B48:L51"/>
    <mergeCell ref="K19:K20"/>
    <mergeCell ref="B44:L46"/>
    <mergeCell ref="B16:L16"/>
    <mergeCell ref="F2:L2"/>
    <mergeCell ref="K4:L4"/>
    <mergeCell ref="J33:J35"/>
    <mergeCell ref="H58:L58"/>
    <mergeCell ref="I33:I34"/>
    <mergeCell ref="H33:H34"/>
    <mergeCell ref="K33:K34"/>
    <mergeCell ref="G19:H19"/>
    <mergeCell ref="L33:L34"/>
    <mergeCell ref="D32:F32"/>
    <mergeCell ref="K32:L32"/>
    <mergeCell ref="G33:G34"/>
    <mergeCell ref="B53:L56"/>
    <mergeCell ref="I19:J19"/>
    <mergeCell ref="E19:F19"/>
    <mergeCell ref="B6:G6"/>
  </mergeCells>
  <hyperlinks>
    <hyperlink ref="B4" location="Ejercicios!A1" display="Volver a ejercicios" xr:uid="{00000000-0004-0000-1100-000000000000}"/>
    <hyperlink ref="K4" location="'Índice'!R1C1" display="Volver al índice" xr:uid="{00000000-0004-0000-1100-000001000000}"/>
    <hyperlink ref="K4:L4" location="Índice!A1" display="Volver al índice" xr:uid="{01FB00A4-618C-45FD-9D9B-E47ED4264BDD}"/>
  </hyperlinks>
  <pageMargins left="0.75" right="0.75" top="1" bottom="1" header="0.5" footer="0.5"/>
  <pageSetup scale="74" orientation="portrait"/>
  <headerFooter>
    <oddFooter>&amp;R&amp;"Arial,Regular"&amp;10&amp;K000000Rta_5.15</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67"/>
  <sheetViews>
    <sheetView showGridLines="0" zoomScaleNormal="100" workbookViewId="0">
      <selection activeCell="F6" sqref="F6:J6"/>
    </sheetView>
  </sheetViews>
  <sheetFormatPr baseColWidth="10" defaultColWidth="9.28515625" defaultRowHeight="12.75" customHeight="1"/>
  <cols>
    <col min="1" max="1" width="6" style="1" customWidth="1"/>
    <col min="2" max="2" width="9.28515625" style="1" customWidth="1"/>
    <col min="3" max="3" width="18" style="1" customWidth="1"/>
    <col min="4" max="4" width="19.7109375" style="1" customWidth="1"/>
    <col min="5" max="5" width="24.42578125" style="1" customWidth="1"/>
    <col min="6" max="6" width="26.42578125" style="1" customWidth="1"/>
    <col min="7" max="7" width="17" style="1" customWidth="1"/>
    <col min="8" max="8" width="16.28515625" style="1" customWidth="1"/>
    <col min="9" max="9" width="10" style="1" customWidth="1"/>
    <col min="10" max="11" width="8.7109375" style="1" customWidth="1"/>
    <col min="12" max="12" width="13.42578125" style="1" customWidth="1"/>
    <col min="13" max="14" width="9.28515625" style="1" customWidth="1"/>
    <col min="15" max="16" width="9.28515625" style="563" customWidth="1"/>
    <col min="17" max="16384" width="9.28515625" style="1"/>
  </cols>
  <sheetData>
    <row r="1" spans="1:15" ht="13.9" customHeight="1">
      <c r="A1" s="2"/>
      <c r="B1" s="3"/>
      <c r="C1" s="3"/>
      <c r="D1" s="3"/>
      <c r="E1" s="3"/>
      <c r="F1" s="3"/>
      <c r="G1" s="3"/>
      <c r="H1" s="3"/>
      <c r="I1" s="3"/>
      <c r="J1" s="3"/>
      <c r="K1" s="3"/>
      <c r="L1" s="3"/>
      <c r="M1" s="3"/>
      <c r="N1" s="3"/>
      <c r="O1" s="3"/>
    </row>
    <row r="2" spans="1:15" ht="13.9" customHeight="1">
      <c r="A2" s="5"/>
      <c r="B2" s="6"/>
      <c r="C2" s="6"/>
      <c r="D2" s="6"/>
      <c r="E2" s="6"/>
      <c r="F2" s="692" t="s">
        <v>1</v>
      </c>
      <c r="G2" s="693"/>
      <c r="H2" s="693"/>
      <c r="I2" s="693"/>
      <c r="J2" s="693"/>
      <c r="K2" s="6"/>
      <c r="L2" s="6"/>
      <c r="M2" s="6"/>
      <c r="N2" s="6"/>
      <c r="O2" s="6"/>
    </row>
    <row r="3" spans="1:15" ht="13.9" customHeight="1">
      <c r="A3" s="5"/>
      <c r="B3" s="6"/>
      <c r="C3" s="6"/>
      <c r="D3" s="6"/>
      <c r="E3" s="6"/>
      <c r="F3" s="6"/>
      <c r="G3" s="6"/>
      <c r="H3" s="404"/>
      <c r="I3" s="404"/>
      <c r="J3" s="404"/>
      <c r="K3" s="6"/>
      <c r="L3" s="6"/>
      <c r="M3" s="6"/>
      <c r="N3" s="6"/>
      <c r="O3" s="6"/>
    </row>
    <row r="4" spans="1:15" ht="16.149999999999999" customHeight="1">
      <c r="A4" s="5"/>
      <c r="B4" s="560" t="s">
        <v>437</v>
      </c>
      <c r="C4" s="405"/>
      <c r="D4" s="405"/>
      <c r="E4" s="405"/>
      <c r="F4" s="6"/>
      <c r="G4" s="6"/>
      <c r="H4" s="404"/>
      <c r="I4" s="404"/>
      <c r="J4" s="559" t="s">
        <v>417</v>
      </c>
      <c r="K4" s="6"/>
      <c r="L4" s="6"/>
      <c r="M4" s="6"/>
      <c r="N4" s="6"/>
      <c r="O4" s="6"/>
    </row>
    <row r="5" spans="1:15" ht="13.9" customHeight="1">
      <c r="A5" s="5"/>
      <c r="B5" s="6"/>
      <c r="C5" s="6"/>
      <c r="D5" s="6"/>
      <c r="E5" s="6"/>
      <c r="F5" s="6"/>
      <c r="G5" s="6"/>
      <c r="H5" s="6"/>
      <c r="I5" s="6"/>
      <c r="J5" s="6"/>
      <c r="K5" s="6"/>
      <c r="L5" s="6"/>
      <c r="M5" s="6"/>
      <c r="N5" s="6"/>
      <c r="O5" s="6"/>
    </row>
    <row r="6" spans="1:15" ht="18.399999999999999" customHeight="1">
      <c r="A6" s="5"/>
      <c r="B6" s="578" t="s">
        <v>94</v>
      </c>
      <c r="C6" s="578"/>
      <c r="D6" s="578"/>
      <c r="E6" s="578"/>
      <c r="F6" s="579"/>
      <c r="G6" s="579"/>
      <c r="H6" s="579"/>
      <c r="I6" s="579"/>
      <c r="J6" s="579"/>
      <c r="K6" s="218"/>
      <c r="L6" s="6"/>
      <c r="M6" s="6"/>
      <c r="N6" s="6"/>
      <c r="O6" s="6"/>
    </row>
    <row r="7" spans="1:15" ht="13.9" customHeight="1">
      <c r="A7" s="5"/>
      <c r="B7" s="6"/>
      <c r="C7" s="6"/>
      <c r="D7" s="6"/>
      <c r="E7" s="6"/>
      <c r="F7" s="6"/>
      <c r="G7" s="6"/>
      <c r="H7" s="6"/>
      <c r="I7" s="6"/>
      <c r="J7" s="6"/>
      <c r="K7" s="6"/>
      <c r="L7" s="6"/>
      <c r="M7" s="6"/>
      <c r="N7" s="6"/>
      <c r="O7" s="6"/>
    </row>
    <row r="8" spans="1:15" ht="12.75" customHeight="1">
      <c r="A8" s="5"/>
      <c r="B8" s="219">
        <v>5.16</v>
      </c>
      <c r="C8" s="595" t="s">
        <v>75</v>
      </c>
      <c r="D8" s="596"/>
      <c r="E8" s="596"/>
      <c r="F8" s="596"/>
      <c r="G8" s="596"/>
      <c r="H8" s="596"/>
      <c r="I8" s="596"/>
      <c r="J8" s="596"/>
      <c r="K8" s="596"/>
      <c r="L8" s="596"/>
      <c r="M8" s="596"/>
      <c r="N8" s="6"/>
      <c r="O8" s="6"/>
    </row>
    <row r="9" spans="1:15" ht="12.75" customHeight="1">
      <c r="A9" s="5"/>
      <c r="B9" s="105"/>
      <c r="C9" s="104"/>
      <c r="D9" s="104"/>
      <c r="E9" s="104"/>
      <c r="F9" s="104"/>
      <c r="G9" s="104"/>
      <c r="H9" s="104"/>
      <c r="I9" s="104"/>
      <c r="J9" s="104"/>
      <c r="K9" s="104"/>
      <c r="L9" s="104"/>
      <c r="M9" s="104"/>
      <c r="N9" s="6"/>
      <c r="O9" s="6"/>
    </row>
    <row r="10" spans="1:15" ht="12.75" customHeight="1">
      <c r="A10" s="5"/>
      <c r="B10" s="105"/>
      <c r="C10" s="38" t="s">
        <v>78</v>
      </c>
      <c r="D10" s="39"/>
      <c r="E10" s="39"/>
      <c r="F10" s="39"/>
      <c r="G10" s="39"/>
      <c r="H10" s="39"/>
      <c r="I10" s="39"/>
      <c r="J10" s="39"/>
      <c r="K10" s="39"/>
      <c r="L10" s="39"/>
      <c r="M10" s="39"/>
      <c r="N10" s="6"/>
      <c r="O10" s="6"/>
    </row>
    <row r="11" spans="1:15" ht="12.75" customHeight="1">
      <c r="A11" s="5"/>
      <c r="B11" s="105"/>
      <c r="C11" s="38" t="s">
        <v>79</v>
      </c>
      <c r="D11" s="41"/>
      <c r="E11" s="41"/>
      <c r="F11" s="41"/>
      <c r="G11" s="41"/>
      <c r="H11" s="41"/>
      <c r="I11" s="41"/>
      <c r="J11" s="41"/>
      <c r="K11" s="41"/>
      <c r="L11" s="41"/>
      <c r="M11" s="41"/>
      <c r="N11" s="6"/>
      <c r="O11" s="6"/>
    </row>
    <row r="12" spans="1:15" ht="12.75" customHeight="1">
      <c r="A12" s="5"/>
      <c r="B12" s="105"/>
      <c r="C12" s="38" t="s">
        <v>80</v>
      </c>
      <c r="D12" s="41"/>
      <c r="E12" s="41"/>
      <c r="F12" s="41"/>
      <c r="G12" s="41"/>
      <c r="H12" s="41"/>
      <c r="I12" s="41"/>
      <c r="J12" s="41"/>
      <c r="K12" s="41"/>
      <c r="L12" s="41"/>
      <c r="M12" s="41"/>
      <c r="N12" s="6"/>
      <c r="O12" s="6"/>
    </row>
    <row r="13" spans="1:15" ht="12.75" customHeight="1">
      <c r="A13" s="5"/>
      <c r="B13" s="105"/>
      <c r="C13" s="604" t="s">
        <v>289</v>
      </c>
      <c r="D13" s="606"/>
      <c r="E13" s="606"/>
      <c r="F13" s="606"/>
      <c r="G13" s="606"/>
      <c r="H13" s="606"/>
      <c r="I13" s="606"/>
      <c r="J13" s="606"/>
      <c r="K13" s="235"/>
      <c r="L13" s="235"/>
      <c r="M13" s="235"/>
      <c r="N13" s="6"/>
      <c r="O13" s="6"/>
    </row>
    <row r="14" spans="1:15" ht="12.75" customHeight="1">
      <c r="A14" s="5"/>
      <c r="B14" s="105"/>
      <c r="C14" s="606"/>
      <c r="D14" s="606"/>
      <c r="E14" s="606"/>
      <c r="F14" s="606"/>
      <c r="G14" s="606"/>
      <c r="H14" s="606"/>
      <c r="I14" s="606"/>
      <c r="J14" s="606"/>
      <c r="K14" s="235"/>
      <c r="L14" s="235"/>
      <c r="M14" s="235"/>
      <c r="N14" s="6"/>
      <c r="O14" s="6"/>
    </row>
    <row r="15" spans="1:15" ht="12" customHeight="1">
      <c r="A15" s="5"/>
      <c r="B15" s="6"/>
      <c r="C15" s="611" t="s">
        <v>290</v>
      </c>
      <c r="D15" s="612"/>
      <c r="E15" s="612"/>
      <c r="F15" s="612"/>
      <c r="G15" s="612"/>
      <c r="H15" s="612"/>
      <c r="I15" s="612"/>
      <c r="J15" s="612"/>
      <c r="K15" s="269"/>
      <c r="L15" s="269"/>
      <c r="M15" s="269"/>
      <c r="N15" s="6"/>
      <c r="O15" s="6"/>
    </row>
    <row r="16" spans="1:15" ht="21" customHeight="1">
      <c r="A16" s="5"/>
      <c r="B16" s="6"/>
      <c r="C16" s="612"/>
      <c r="D16" s="612"/>
      <c r="E16" s="612"/>
      <c r="F16" s="612"/>
      <c r="G16" s="612"/>
      <c r="H16" s="612"/>
      <c r="I16" s="612"/>
      <c r="J16" s="612"/>
      <c r="K16" s="269"/>
      <c r="L16" s="269"/>
      <c r="M16" s="269"/>
      <c r="N16" s="6"/>
      <c r="O16" s="6"/>
    </row>
    <row r="17" spans="1:15" ht="13.9" customHeight="1">
      <c r="A17" s="5"/>
      <c r="B17" s="6"/>
      <c r="C17" s="232"/>
      <c r="D17" s="232"/>
      <c r="E17" s="232"/>
      <c r="F17" s="232"/>
      <c r="G17" s="232"/>
      <c r="H17" s="232"/>
      <c r="I17" s="232"/>
      <c r="J17" s="232"/>
      <c r="K17" s="6"/>
      <c r="L17" s="6"/>
      <c r="M17" s="6"/>
      <c r="N17" s="6"/>
      <c r="O17" s="6"/>
    </row>
    <row r="18" spans="1:15" ht="18.399999999999999" customHeight="1">
      <c r="A18" s="5"/>
      <c r="B18" s="578" t="s">
        <v>95</v>
      </c>
      <c r="C18" s="578"/>
      <c r="D18" s="578"/>
      <c r="E18" s="578"/>
      <c r="F18" s="578"/>
      <c r="G18" s="578"/>
      <c r="H18" s="578"/>
      <c r="I18" s="578"/>
      <c r="J18" s="562"/>
      <c r="K18" s="233"/>
      <c r="L18" s="6"/>
      <c r="M18" s="6"/>
      <c r="N18" s="6"/>
      <c r="O18" s="6"/>
    </row>
    <row r="19" spans="1:15" ht="13.9" customHeight="1">
      <c r="A19" s="5"/>
      <c r="B19" s="6"/>
      <c r="C19" s="6"/>
      <c r="D19" s="6"/>
      <c r="E19" s="6"/>
      <c r="F19" s="6"/>
      <c r="G19" s="6"/>
      <c r="H19" s="6"/>
      <c r="I19" s="6"/>
      <c r="J19" s="6"/>
      <c r="K19" s="6"/>
      <c r="L19" s="6"/>
      <c r="M19" s="6"/>
      <c r="N19" s="6"/>
      <c r="O19" s="6"/>
    </row>
    <row r="20" spans="1:15" ht="13.9" customHeight="1">
      <c r="A20" s="5"/>
      <c r="B20" s="41"/>
      <c r="C20" s="38" t="s">
        <v>203</v>
      </c>
      <c r="D20" s="41"/>
      <c r="E20" s="41"/>
      <c r="F20" s="41"/>
      <c r="G20" s="41"/>
      <c r="H20" s="41"/>
      <c r="I20" s="41"/>
      <c r="J20" s="41"/>
      <c r="K20" s="41"/>
      <c r="L20" s="41"/>
      <c r="M20" s="41"/>
      <c r="N20" s="6"/>
      <c r="O20" s="6"/>
    </row>
    <row r="21" spans="1:15" ht="13.9" customHeight="1">
      <c r="A21" s="5"/>
      <c r="B21" s="41"/>
      <c r="C21" s="41"/>
      <c r="D21" s="41"/>
      <c r="E21" s="41"/>
      <c r="F21" s="41"/>
      <c r="G21" s="41"/>
      <c r="H21" s="41"/>
      <c r="I21" s="41"/>
      <c r="J21" s="41"/>
      <c r="K21" s="41"/>
      <c r="L21" s="41"/>
      <c r="M21" s="41"/>
      <c r="N21" s="6"/>
      <c r="O21" s="6"/>
    </row>
    <row r="22" spans="1:15" ht="12" customHeight="1">
      <c r="A22" s="5"/>
      <c r="B22" s="41"/>
      <c r="C22" s="41"/>
      <c r="D22" s="41"/>
      <c r="E22" s="330"/>
      <c r="F22" s="330"/>
      <c r="G22" s="330"/>
      <c r="H22" s="41"/>
      <c r="I22" s="41"/>
      <c r="J22" s="41"/>
      <c r="K22" s="41"/>
      <c r="L22" s="41"/>
      <c r="M22" s="41"/>
      <c r="N22" s="6"/>
      <c r="O22" s="6"/>
    </row>
    <row r="23" spans="1:15" ht="26.65" customHeight="1">
      <c r="A23" s="5"/>
      <c r="B23" s="6"/>
      <c r="C23" s="6"/>
      <c r="D23" s="41"/>
      <c r="E23" s="180" t="s">
        <v>68</v>
      </c>
      <c r="F23" s="180" t="s">
        <v>53</v>
      </c>
      <c r="G23" s="108" t="s">
        <v>204</v>
      </c>
      <c r="H23" s="41"/>
      <c r="I23" s="41"/>
      <c r="J23" s="41"/>
      <c r="K23" s="41"/>
      <c r="L23" s="41"/>
      <c r="M23" s="41"/>
      <c r="N23" s="41"/>
      <c r="O23" s="41"/>
    </row>
    <row r="24" spans="1:15" ht="14.25" customHeight="1">
      <c r="A24" s="5"/>
      <c r="B24" s="6"/>
      <c r="C24" s="6"/>
      <c r="D24" s="41"/>
      <c r="E24" s="146"/>
      <c r="F24" s="406" t="s">
        <v>77</v>
      </c>
      <c r="G24" s="406" t="s">
        <v>77</v>
      </c>
      <c r="H24" s="41"/>
      <c r="I24" s="41"/>
      <c r="J24" s="41"/>
      <c r="K24" s="41"/>
      <c r="L24" s="41"/>
      <c r="M24" s="41"/>
      <c r="N24" s="41"/>
      <c r="O24" s="41"/>
    </row>
    <row r="25" spans="1:15" ht="9.75" customHeight="1">
      <c r="A25" s="5"/>
      <c r="B25" s="6"/>
      <c r="C25" s="6"/>
      <c r="D25" s="41"/>
      <c r="E25" s="407"/>
      <c r="F25" s="407"/>
      <c r="G25" s="407"/>
      <c r="H25" s="41"/>
      <c r="I25" s="41"/>
      <c r="J25" s="41"/>
      <c r="K25" s="41"/>
      <c r="L25" s="41"/>
      <c r="M25" s="41"/>
      <c r="N25" s="41"/>
      <c r="O25" s="41"/>
    </row>
    <row r="26" spans="1:15" ht="13.9" customHeight="1">
      <c r="A26" s="5"/>
      <c r="B26" s="6"/>
      <c r="C26" s="6"/>
      <c r="D26" s="41"/>
      <c r="E26" s="170">
        <v>2017</v>
      </c>
      <c r="F26" s="408">
        <v>4.3099999999999996</v>
      </c>
      <c r="G26" s="408">
        <v>0.68</v>
      </c>
      <c r="H26" s="41"/>
      <c r="I26" s="41"/>
      <c r="J26" s="41"/>
      <c r="K26" s="41"/>
      <c r="L26" s="41"/>
      <c r="M26" s="41"/>
      <c r="N26" s="41"/>
      <c r="O26" s="41"/>
    </row>
    <row r="27" spans="1:15" ht="13.9" customHeight="1">
      <c r="A27" s="5"/>
      <c r="B27" s="6"/>
      <c r="C27" s="6"/>
      <c r="D27" s="41"/>
      <c r="E27" s="167">
        <f>E26+1</f>
        <v>2018</v>
      </c>
      <c r="F27" s="409">
        <v>3.24</v>
      </c>
      <c r="G27" s="409">
        <v>0.28999999999999998</v>
      </c>
      <c r="H27" s="41"/>
      <c r="I27" s="41"/>
      <c r="J27" s="41"/>
      <c r="K27" s="41"/>
      <c r="L27" s="41"/>
      <c r="M27" s="41"/>
      <c r="N27" s="41"/>
      <c r="O27" s="41"/>
    </row>
    <row r="28" spans="1:15" ht="13.9" customHeight="1">
      <c r="A28" s="5"/>
      <c r="B28" s="6"/>
      <c r="C28" s="6"/>
      <c r="D28" s="41"/>
      <c r="E28" s="170">
        <f>E27+1</f>
        <v>2019</v>
      </c>
      <c r="F28" s="408">
        <v>3.53</v>
      </c>
      <c r="G28" s="408">
        <v>2.3199999999999998</v>
      </c>
      <c r="H28" s="41"/>
      <c r="I28" s="41"/>
      <c r="J28" s="41"/>
      <c r="K28" s="41"/>
      <c r="L28" s="41"/>
      <c r="M28" s="41"/>
      <c r="N28" s="41"/>
      <c r="O28" s="41"/>
    </row>
    <row r="29" spans="1:15" ht="13.9" customHeight="1">
      <c r="A29" s="5"/>
      <c r="B29" s="6"/>
      <c r="C29" s="6"/>
      <c r="D29" s="41"/>
      <c r="E29" s="167">
        <f>E28+1</f>
        <v>2020</v>
      </c>
      <c r="F29" s="409">
        <v>2.52</v>
      </c>
      <c r="G29" s="409">
        <v>-5.3</v>
      </c>
      <c r="H29" s="41"/>
      <c r="I29" s="41"/>
      <c r="J29" s="41"/>
      <c r="K29" s="41"/>
      <c r="L29" s="41"/>
      <c r="M29" s="41"/>
      <c r="N29" s="41"/>
      <c r="O29" s="41"/>
    </row>
    <row r="30" spans="1:15" ht="14.25" customHeight="1">
      <c r="A30" s="5"/>
      <c r="B30" s="6"/>
      <c r="C30" s="6"/>
      <c r="D30" s="41"/>
      <c r="E30" s="173">
        <f>E29+1</f>
        <v>2021</v>
      </c>
      <c r="F30" s="410">
        <v>3.5</v>
      </c>
      <c r="G30" s="410">
        <v>10.5</v>
      </c>
      <c r="H30" s="41"/>
      <c r="I30" s="41"/>
      <c r="J30" s="41"/>
      <c r="K30" s="41"/>
      <c r="L30" s="41"/>
      <c r="M30" s="41"/>
      <c r="N30" s="41"/>
      <c r="O30" s="41"/>
    </row>
    <row r="31" spans="1:15" ht="14.25" customHeight="1">
      <c r="A31" s="5"/>
      <c r="B31" s="6"/>
      <c r="C31" s="6"/>
      <c r="D31" s="41"/>
      <c r="E31" s="411" t="s">
        <v>288</v>
      </c>
      <c r="F31" s="412"/>
      <c r="G31" s="197"/>
      <c r="H31" s="41"/>
      <c r="I31" s="41"/>
      <c r="J31" s="41"/>
      <c r="K31" s="41"/>
      <c r="L31" s="41"/>
      <c r="M31" s="41"/>
      <c r="N31" s="41"/>
      <c r="O31" s="41"/>
    </row>
    <row r="32" spans="1:15" ht="13.5" customHeight="1">
      <c r="A32" s="5"/>
      <c r="B32" s="6"/>
      <c r="C32" s="41"/>
      <c r="D32" s="691"/>
      <c r="E32" s="691"/>
      <c r="F32" s="413"/>
      <c r="G32" s="413"/>
      <c r="H32" s="41"/>
      <c r="I32" s="41"/>
      <c r="J32" s="41"/>
      <c r="K32" s="41"/>
      <c r="L32" s="41"/>
      <c r="M32" s="41"/>
      <c r="N32" s="41"/>
      <c r="O32" s="6"/>
    </row>
    <row r="33" spans="1:15" ht="13.9" customHeight="1">
      <c r="A33" s="5"/>
      <c r="B33" s="41"/>
      <c r="C33" s="585" t="s">
        <v>314</v>
      </c>
      <c r="D33" s="652"/>
      <c r="E33" s="652"/>
      <c r="F33" s="652"/>
      <c r="G33" s="652"/>
      <c r="H33" s="652"/>
      <c r="I33" s="652"/>
      <c r="J33" s="652"/>
      <c r="K33" s="41"/>
      <c r="L33" s="41"/>
      <c r="M33" s="41"/>
      <c r="N33" s="6"/>
      <c r="O33" s="6"/>
    </row>
    <row r="34" spans="1:15" ht="28.15" customHeight="1">
      <c r="A34" s="5"/>
      <c r="B34" s="41"/>
      <c r="C34" s="652"/>
      <c r="D34" s="652"/>
      <c r="E34" s="652"/>
      <c r="F34" s="652"/>
      <c r="G34" s="652"/>
      <c r="H34" s="652"/>
      <c r="I34" s="652"/>
      <c r="J34" s="652"/>
      <c r="K34" s="41"/>
      <c r="L34" s="41"/>
      <c r="M34" s="41"/>
      <c r="N34" s="6"/>
      <c r="O34" s="6"/>
    </row>
    <row r="35" spans="1:15" ht="13.9" customHeight="1">
      <c r="A35" s="5"/>
      <c r="B35" s="41"/>
      <c r="C35" s="243"/>
      <c r="D35" s="243"/>
      <c r="E35" s="41"/>
      <c r="F35" s="41"/>
      <c r="G35" s="41"/>
      <c r="H35" s="41"/>
      <c r="I35" s="41"/>
      <c r="J35" s="41"/>
      <c r="K35" s="41"/>
      <c r="L35" s="41"/>
      <c r="M35" s="41"/>
      <c r="N35" s="6"/>
      <c r="O35" s="6"/>
    </row>
    <row r="36" spans="1:15" ht="14.25" customHeight="1">
      <c r="A36" s="5"/>
      <c r="B36" s="41"/>
      <c r="C36" s="330"/>
      <c r="D36" s="330"/>
      <c r="E36" s="330"/>
      <c r="F36" s="330"/>
      <c r="G36" s="330"/>
      <c r="H36" s="330"/>
      <c r="I36" s="41"/>
      <c r="J36" s="41"/>
      <c r="K36" s="41"/>
      <c r="L36" s="41"/>
      <c r="M36" s="41"/>
      <c r="N36" s="6"/>
      <c r="O36" s="6"/>
    </row>
    <row r="37" spans="1:15" ht="14.25" customHeight="1">
      <c r="A37" s="5"/>
      <c r="B37" s="41"/>
      <c r="C37" s="631" t="s">
        <v>68</v>
      </c>
      <c r="D37" s="631" t="s">
        <v>53</v>
      </c>
      <c r="E37" s="593" t="s">
        <v>204</v>
      </c>
      <c r="F37" s="593" t="s">
        <v>205</v>
      </c>
      <c r="G37" s="593" t="s">
        <v>206</v>
      </c>
      <c r="H37" s="694" t="s">
        <v>207</v>
      </c>
      <c r="I37" s="41"/>
      <c r="J37" s="41"/>
      <c r="K37" s="41"/>
      <c r="L37" s="41"/>
      <c r="M37" s="41"/>
      <c r="N37" s="6"/>
      <c r="O37" s="6"/>
    </row>
    <row r="38" spans="1:15" ht="28.15" customHeight="1">
      <c r="A38" s="5"/>
      <c r="B38" s="41"/>
      <c r="C38" s="633"/>
      <c r="D38" s="633"/>
      <c r="E38" s="594"/>
      <c r="F38" s="594"/>
      <c r="G38" s="594"/>
      <c r="H38" s="695"/>
      <c r="I38" s="41"/>
      <c r="J38" s="41"/>
      <c r="K38" s="41"/>
      <c r="L38" s="41"/>
      <c r="M38" s="41"/>
      <c r="N38" s="6"/>
      <c r="O38" s="6"/>
    </row>
    <row r="39" spans="1:15" ht="8.65" customHeight="1">
      <c r="A39" s="5"/>
      <c r="B39" s="41"/>
      <c r="C39" s="407"/>
      <c r="D39" s="407"/>
      <c r="E39" s="407"/>
      <c r="F39" s="407"/>
      <c r="G39" s="407"/>
      <c r="H39" s="407"/>
      <c r="I39" s="41"/>
      <c r="J39" s="41"/>
      <c r="K39" s="41"/>
      <c r="L39" s="41"/>
      <c r="M39" s="41"/>
      <c r="N39" s="6"/>
      <c r="O39" s="6"/>
    </row>
    <row r="40" spans="1:15" ht="15" customHeight="1">
      <c r="A40" s="5"/>
      <c r="B40" s="41"/>
      <c r="C40" s="170">
        <f>E26</f>
        <v>2017</v>
      </c>
      <c r="D40" s="414" t="s">
        <v>98</v>
      </c>
      <c r="E40" s="414" t="s">
        <v>98</v>
      </c>
      <c r="F40" s="191" t="s">
        <v>98</v>
      </c>
      <c r="G40" s="414" t="s">
        <v>98</v>
      </c>
      <c r="H40" s="408">
        <v>100</v>
      </c>
      <c r="I40" s="415"/>
      <c r="J40" s="691"/>
      <c r="K40" s="691"/>
      <c r="L40" s="691"/>
      <c r="M40" s="691"/>
      <c r="N40" s="6"/>
      <c r="O40" s="6"/>
    </row>
    <row r="41" spans="1:15" ht="13.9" customHeight="1">
      <c r="A41" s="5"/>
      <c r="B41" s="41"/>
      <c r="C41" s="167">
        <f>C40+1</f>
        <v>2018</v>
      </c>
      <c r="D41" s="409">
        <f>F27</f>
        <v>3.24</v>
      </c>
      <c r="E41" s="409">
        <f t="shared" ref="D41:E44" si="0">G27</f>
        <v>0.28999999999999998</v>
      </c>
      <c r="F41" s="271">
        <f>('Rta_5.15'!I38/'Rta_5.15'!I37-1)*100</f>
        <v>4.7271316993450441</v>
      </c>
      <c r="G41" s="409">
        <f>('Rta_5.15'!L38/'Rta_5.15'!L37-1)*100</f>
        <v>3.9567932161903796</v>
      </c>
      <c r="H41" s="409">
        <f>H40*(1+(D41/100))</f>
        <v>103.24</v>
      </c>
      <c r="I41" s="41"/>
      <c r="J41" s="41"/>
      <c r="K41" s="41"/>
      <c r="L41" s="41"/>
      <c r="M41" s="41"/>
      <c r="N41" s="6"/>
      <c r="O41" s="6"/>
    </row>
    <row r="42" spans="1:15" ht="13.9" customHeight="1">
      <c r="A42" s="5"/>
      <c r="B42" s="41"/>
      <c r="C42" s="170">
        <f>C41+1</f>
        <v>2019</v>
      </c>
      <c r="D42" s="408">
        <f>F28</f>
        <v>3.53</v>
      </c>
      <c r="E42" s="408">
        <f t="shared" si="0"/>
        <v>2.3199999999999998</v>
      </c>
      <c r="F42" s="283">
        <f>('Rta_5.15'!I39/'Rta_5.15'!I38-1)*100</f>
        <v>5.1946388109927799</v>
      </c>
      <c r="G42" s="408">
        <f>('Rta_5.15'!L39/'Rta_5.15'!L38-1)*100</f>
        <v>3.0893262909440722</v>
      </c>
      <c r="H42" s="408">
        <f>H41*(1+(D42/100))</f>
        <v>106.88437199999998</v>
      </c>
      <c r="I42" s="41"/>
      <c r="J42" s="41"/>
      <c r="K42" s="41"/>
      <c r="L42" s="41"/>
      <c r="M42" s="41"/>
      <c r="N42" s="6"/>
      <c r="O42" s="6"/>
    </row>
    <row r="43" spans="1:15" ht="13.9" customHeight="1">
      <c r="A43" s="5"/>
      <c r="B43" s="41"/>
      <c r="C43" s="167">
        <f>C42+1</f>
        <v>2020</v>
      </c>
      <c r="D43" s="409">
        <f t="shared" si="0"/>
        <v>2.52</v>
      </c>
      <c r="E43" s="409">
        <f t="shared" si="0"/>
        <v>-5.3</v>
      </c>
      <c r="F43" s="271">
        <f>('Rta_5.15'!I40/'Rta_5.15'!I39-1)*100</f>
        <v>4.3571896455563364</v>
      </c>
      <c r="G43" s="409">
        <f>('Rta_5.15'!L40/'Rta_5.15'!L39-1)*100</f>
        <v>5.2501183165461596</v>
      </c>
      <c r="H43" s="409">
        <f>H42*(1+(D43/100))</f>
        <v>109.57785817439998</v>
      </c>
      <c r="I43" s="41"/>
      <c r="J43" s="41"/>
      <c r="K43" s="41"/>
      <c r="L43" s="41"/>
      <c r="M43" s="41"/>
      <c r="N43" s="6"/>
      <c r="O43" s="6"/>
    </row>
    <row r="44" spans="1:15" ht="14.25" customHeight="1">
      <c r="A44" s="5"/>
      <c r="B44" s="41"/>
      <c r="C44" s="173">
        <f>C43+1</f>
        <v>2021</v>
      </c>
      <c r="D44" s="410">
        <f t="shared" si="0"/>
        <v>3.5</v>
      </c>
      <c r="E44" s="410">
        <f t="shared" si="0"/>
        <v>10.5</v>
      </c>
      <c r="F44" s="472">
        <f>('Rta_5.15'!I41/'Rta_5.15'!I40-1)*100</f>
        <v>4.5446836210728092</v>
      </c>
      <c r="G44" s="410">
        <f>('Rta_5.15'!L41/'Rta_5.15'!L40-1)*100</f>
        <v>3.2908330549477949</v>
      </c>
      <c r="H44" s="410">
        <f>H43*(1+D44/100)</f>
        <v>113.41308321050397</v>
      </c>
      <c r="I44" s="41"/>
      <c r="J44" s="41"/>
      <c r="K44" s="41"/>
      <c r="L44" s="41"/>
      <c r="M44" s="41"/>
      <c r="N44" s="6"/>
      <c r="O44" s="6"/>
    </row>
    <row r="45" spans="1:15" ht="14.25" customHeight="1">
      <c r="A45" s="5"/>
      <c r="B45" s="41"/>
      <c r="C45" s="332" t="s">
        <v>313</v>
      </c>
      <c r="D45" s="482">
        <f>(1*(1+D43/100)*(1+D44/100)-1)*100</f>
        <v>6.1081999999999859</v>
      </c>
      <c r="E45" s="482">
        <f>(1*(1+E43/100)*(1+E44/100)-1)*100</f>
        <v>4.6435000000000004</v>
      </c>
      <c r="F45" s="482">
        <f>(1*(1+F43/100)*(1+F44/100)-1)*100</f>
        <v>9.0998937507898336</v>
      </c>
      <c r="G45" s="482">
        <f>(1*(1+G43/100)*(1+G44/100)-1)*100</f>
        <v>8.7137240004787166</v>
      </c>
      <c r="H45" s="197"/>
      <c r="I45" s="329">
        <f>(100+G45)/(100+E45)*100-100</f>
        <v>3.8896099618979747</v>
      </c>
      <c r="J45" s="41"/>
      <c r="K45" s="41"/>
      <c r="L45" s="41"/>
      <c r="M45" s="41"/>
      <c r="N45" s="6"/>
      <c r="O45" s="6"/>
    </row>
    <row r="46" spans="1:15" ht="15" customHeight="1">
      <c r="A46" s="5"/>
      <c r="B46" s="41"/>
      <c r="C46" s="413"/>
      <c r="D46" s="413"/>
      <c r="E46" s="413"/>
      <c r="F46" s="413"/>
      <c r="G46" s="413"/>
      <c r="H46" s="413"/>
      <c r="I46" s="41"/>
      <c r="J46" s="41"/>
      <c r="K46" s="41"/>
      <c r="L46" s="41"/>
      <c r="M46" s="41"/>
      <c r="N46" s="6"/>
      <c r="O46" s="6"/>
    </row>
    <row r="47" spans="1:15" ht="13.9" customHeight="1">
      <c r="A47" s="5"/>
      <c r="B47" s="41"/>
      <c r="C47" s="611" t="s">
        <v>208</v>
      </c>
      <c r="D47" s="612"/>
      <c r="E47" s="612"/>
      <c r="F47" s="612"/>
      <c r="G47" s="612"/>
      <c r="H47" s="612"/>
      <c r="I47" s="612"/>
      <c r="J47" s="612"/>
      <c r="K47" s="41"/>
      <c r="L47" s="41"/>
      <c r="M47" s="41"/>
      <c r="N47" s="6"/>
      <c r="O47" s="6"/>
    </row>
    <row r="48" spans="1:15" ht="13.9" customHeight="1">
      <c r="A48" s="5"/>
      <c r="B48" s="41"/>
      <c r="C48" s="612"/>
      <c r="D48" s="612"/>
      <c r="E48" s="612"/>
      <c r="F48" s="612"/>
      <c r="G48" s="612"/>
      <c r="H48" s="612"/>
      <c r="I48" s="612"/>
      <c r="J48" s="612"/>
      <c r="K48" s="41"/>
      <c r="L48" s="41"/>
      <c r="M48" s="41"/>
      <c r="N48" s="6"/>
      <c r="O48" s="6"/>
    </row>
    <row r="49" spans="1:15" ht="13.9" customHeight="1">
      <c r="A49" s="5"/>
      <c r="B49" s="41"/>
      <c r="C49" s="585" t="s">
        <v>315</v>
      </c>
      <c r="D49" s="652"/>
      <c r="E49" s="652"/>
      <c r="F49" s="652"/>
      <c r="G49" s="652"/>
      <c r="H49" s="652"/>
      <c r="I49" s="652"/>
      <c r="J49" s="652"/>
      <c r="K49" s="41"/>
      <c r="L49" s="41"/>
      <c r="M49" s="41"/>
      <c r="N49" s="6"/>
      <c r="O49" s="6"/>
    </row>
    <row r="50" spans="1:15" ht="13.9" customHeight="1">
      <c r="A50" s="5"/>
      <c r="B50" s="41"/>
      <c r="C50" s="652"/>
      <c r="D50" s="652"/>
      <c r="E50" s="652"/>
      <c r="F50" s="652"/>
      <c r="G50" s="652"/>
      <c r="H50" s="652"/>
      <c r="I50" s="652"/>
      <c r="J50" s="652"/>
      <c r="K50" s="41"/>
      <c r="L50" s="41"/>
      <c r="M50" s="41"/>
      <c r="N50" s="6"/>
      <c r="O50" s="6"/>
    </row>
    <row r="51" spans="1:15" ht="13.9" customHeight="1">
      <c r="A51" s="5"/>
      <c r="B51" s="41"/>
      <c r="C51" s="38" t="s">
        <v>316</v>
      </c>
      <c r="D51" s="41"/>
      <c r="E51" s="41"/>
      <c r="F51" s="416">
        <f>'Rta_5.15'!J27+'Rta_5.15'!H27+'Rta_5.15'!F27</f>
        <v>43410</v>
      </c>
      <c r="G51" s="41"/>
      <c r="H51" s="41"/>
      <c r="I51" s="41"/>
      <c r="J51" s="41"/>
      <c r="K51" s="41"/>
      <c r="L51" s="41"/>
      <c r="M51" s="41"/>
      <c r="N51" s="6"/>
      <c r="O51" s="6"/>
    </row>
    <row r="52" spans="1:15" ht="13.9" customHeight="1">
      <c r="A52" s="5"/>
      <c r="B52" s="41"/>
      <c r="C52" s="38" t="s">
        <v>209</v>
      </c>
      <c r="D52" s="41"/>
      <c r="E52" s="41"/>
      <c r="F52" s="416">
        <v>7</v>
      </c>
      <c r="G52" s="41"/>
      <c r="H52" s="41"/>
      <c r="I52" s="41"/>
      <c r="J52" s="41"/>
      <c r="K52" s="41"/>
      <c r="L52" s="41"/>
      <c r="M52" s="41"/>
      <c r="N52" s="6"/>
      <c r="O52" s="6"/>
    </row>
    <row r="53" spans="1:15" ht="13.9" customHeight="1">
      <c r="A53" s="5"/>
      <c r="B53" s="41"/>
      <c r="C53" s="604" t="s">
        <v>210</v>
      </c>
      <c r="D53" s="606"/>
      <c r="E53" s="606"/>
      <c r="F53" s="416">
        <v>1.5</v>
      </c>
      <c r="G53" s="41"/>
      <c r="H53" s="41"/>
      <c r="I53" s="41"/>
      <c r="J53" s="41"/>
      <c r="K53" s="41"/>
      <c r="L53" s="41"/>
      <c r="M53" s="41"/>
      <c r="N53" s="6"/>
      <c r="O53" s="6"/>
    </row>
    <row r="54" spans="1:15" ht="13.9" customHeight="1">
      <c r="A54" s="5"/>
      <c r="B54" s="41"/>
      <c r="C54" s="238" t="s">
        <v>211</v>
      </c>
      <c r="D54" s="41"/>
      <c r="E54" s="41"/>
      <c r="F54" s="416">
        <f>(((1+F52/100)*(1+F53/100))-1)*100</f>
        <v>8.6049999999999969</v>
      </c>
      <c r="G54" s="41"/>
      <c r="H54" s="41"/>
      <c r="I54" s="41"/>
      <c r="J54" s="41"/>
      <c r="K54" s="41"/>
      <c r="L54" s="41"/>
      <c r="M54" s="41"/>
      <c r="N54" s="6"/>
      <c r="O54" s="6"/>
    </row>
    <row r="55" spans="1:15" ht="13.9" customHeight="1">
      <c r="A55" s="5"/>
      <c r="B55" s="41"/>
      <c r="C55" s="238" t="s">
        <v>317</v>
      </c>
      <c r="D55" s="41"/>
      <c r="E55" s="41"/>
      <c r="F55" s="416">
        <f>F51*(1+F54/100)</f>
        <v>47145.430499999995</v>
      </c>
      <c r="G55" s="41"/>
      <c r="H55" s="41"/>
      <c r="I55" s="41"/>
      <c r="J55" s="41"/>
      <c r="K55" s="41"/>
      <c r="L55" s="41"/>
      <c r="M55" s="41"/>
      <c r="N55" s="6"/>
      <c r="O55" s="6"/>
    </row>
    <row r="56" spans="1:15" ht="13.9" customHeight="1">
      <c r="A56" s="5"/>
      <c r="B56" s="41"/>
      <c r="C56" s="243"/>
      <c r="D56" s="243"/>
      <c r="E56" s="41"/>
      <c r="F56" s="41"/>
      <c r="G56" s="41"/>
      <c r="H56" s="41"/>
      <c r="I56" s="41"/>
      <c r="J56" s="41"/>
      <c r="K56" s="41"/>
      <c r="L56" s="41"/>
      <c r="M56" s="41"/>
      <c r="N56" s="6"/>
      <c r="O56" s="6"/>
    </row>
    <row r="57" spans="1:15" ht="13.9" customHeight="1">
      <c r="A57" s="5"/>
      <c r="B57" s="41"/>
      <c r="C57" s="38" t="s">
        <v>318</v>
      </c>
      <c r="D57" s="243"/>
      <c r="E57" s="41"/>
      <c r="F57" s="41"/>
      <c r="G57" s="41"/>
      <c r="H57" s="41"/>
      <c r="I57" s="41"/>
      <c r="J57" s="41"/>
      <c r="K57" s="41"/>
      <c r="L57" s="41"/>
      <c r="M57" s="41"/>
      <c r="N57" s="6"/>
      <c r="O57" s="6"/>
    </row>
    <row r="58" spans="1:15" ht="13.9" customHeight="1">
      <c r="A58" s="5"/>
      <c r="B58" s="41"/>
      <c r="C58" s="41"/>
      <c r="D58" s="243"/>
      <c r="E58" s="41"/>
      <c r="F58" s="41"/>
      <c r="G58" s="41"/>
      <c r="H58" s="41"/>
      <c r="I58" s="41"/>
      <c r="J58" s="41"/>
      <c r="K58" s="41"/>
      <c r="L58" s="41"/>
      <c r="M58" s="41"/>
      <c r="N58" s="6"/>
      <c r="O58" s="6"/>
    </row>
    <row r="59" spans="1:15" ht="13.9" customHeight="1">
      <c r="A59" s="5"/>
      <c r="B59" s="41"/>
      <c r="C59" s="41"/>
      <c r="D59" s="38" t="s">
        <v>319</v>
      </c>
      <c r="E59" s="245" t="s">
        <v>320</v>
      </c>
      <c r="F59" s="245" t="s">
        <v>321</v>
      </c>
      <c r="G59" s="41"/>
      <c r="H59" s="41"/>
      <c r="I59" s="41"/>
      <c r="J59" s="41"/>
      <c r="K59" s="41"/>
      <c r="L59" s="41"/>
      <c r="M59" s="41"/>
      <c r="N59" s="6"/>
      <c r="O59" s="6"/>
    </row>
    <row r="60" spans="1:15" ht="13.9" customHeight="1">
      <c r="A60" s="5"/>
      <c r="B60" s="41"/>
      <c r="C60" s="38" t="s">
        <v>212</v>
      </c>
      <c r="D60" s="417">
        <f>'Rta_5.15'!D37</f>
        <v>25</v>
      </c>
      <c r="E60" s="418">
        <f>D60*H$44/100</f>
        <v>28.353270802625993</v>
      </c>
      <c r="F60" s="418">
        <f>E60*(1+F$52/100)</f>
        <v>30.337999758809815</v>
      </c>
      <c r="G60" s="41"/>
      <c r="H60" s="41"/>
      <c r="I60" s="41"/>
      <c r="J60" s="41"/>
      <c r="K60" s="41"/>
      <c r="L60" s="41"/>
      <c r="M60" s="41"/>
      <c r="N60" s="6"/>
      <c r="O60" s="6"/>
    </row>
    <row r="61" spans="1:15" ht="13.9" customHeight="1">
      <c r="A61" s="5"/>
      <c r="B61" s="41"/>
      <c r="C61" s="38" t="s">
        <v>213</v>
      </c>
      <c r="D61" s="417">
        <f>'Rta_5.15'!E37</f>
        <v>5</v>
      </c>
      <c r="E61" s="418">
        <f>D61*H$44/100</f>
        <v>5.6706541605251983</v>
      </c>
      <c r="F61" s="418">
        <f>E61*(1+F$52/100)</f>
        <v>6.067599951761963</v>
      </c>
      <c r="G61" s="41"/>
      <c r="H61" s="41"/>
      <c r="I61" s="41"/>
      <c r="J61" s="41"/>
      <c r="K61" s="41"/>
      <c r="L61" s="41"/>
      <c r="M61" s="41"/>
      <c r="N61" s="6"/>
      <c r="O61" s="6"/>
    </row>
    <row r="62" spans="1:15" ht="13.9" customHeight="1">
      <c r="A62" s="5"/>
      <c r="B62" s="41"/>
      <c r="C62" s="38" t="s">
        <v>214</v>
      </c>
      <c r="D62" s="417">
        <f>'Rta_5.15'!F37</f>
        <v>50</v>
      </c>
      <c r="E62" s="418">
        <f>D62*H$44/100</f>
        <v>56.706541605251985</v>
      </c>
      <c r="F62" s="418">
        <f>E62*(1+F$52/100)</f>
        <v>60.67599951761963</v>
      </c>
      <c r="G62" s="41"/>
      <c r="H62" s="41"/>
      <c r="I62" s="41"/>
      <c r="J62" s="41"/>
      <c r="K62" s="41"/>
      <c r="L62" s="41"/>
      <c r="M62" s="41"/>
      <c r="N62" s="6"/>
      <c r="O62" s="6"/>
    </row>
    <row r="63" spans="1:15" ht="13.9" customHeight="1">
      <c r="A63" s="5"/>
      <c r="B63" s="41"/>
      <c r="C63" s="41"/>
      <c r="D63" s="243"/>
      <c r="E63" s="41"/>
      <c r="F63" s="41"/>
      <c r="G63" s="41"/>
      <c r="H63" s="41"/>
      <c r="I63" s="41"/>
      <c r="J63" s="41"/>
      <c r="K63" s="41"/>
      <c r="L63" s="41"/>
      <c r="M63" s="41"/>
      <c r="N63" s="6"/>
      <c r="O63" s="6"/>
    </row>
    <row r="64" spans="1:15" ht="13.9" customHeight="1">
      <c r="A64" s="5"/>
      <c r="B64" s="41"/>
      <c r="C64" s="41"/>
      <c r="D64" s="243"/>
      <c r="E64" s="41"/>
      <c r="F64" s="41"/>
      <c r="G64" s="41"/>
      <c r="H64" s="41"/>
      <c r="I64" s="41"/>
      <c r="J64" s="41"/>
      <c r="K64" s="41"/>
      <c r="L64" s="41"/>
      <c r="M64" s="41"/>
      <c r="N64" s="6"/>
      <c r="O64" s="6"/>
    </row>
    <row r="65" spans="1:15" ht="13.9" customHeight="1">
      <c r="A65" s="5"/>
      <c r="B65" s="6"/>
      <c r="C65" s="419"/>
      <c r="D65" s="6"/>
      <c r="E65" s="6"/>
      <c r="F65" s="6"/>
      <c r="G65" s="6"/>
      <c r="H65" s="6"/>
      <c r="I65" s="6"/>
      <c r="J65" s="6"/>
      <c r="K65" s="6"/>
      <c r="L65" s="6"/>
      <c r="M65" s="6"/>
      <c r="N65" s="6"/>
      <c r="O65" s="6"/>
    </row>
    <row r="66" spans="1:15" s="563" customFormat="1" ht="17.649999999999999" customHeight="1">
      <c r="A66" s="5"/>
      <c r="B66" s="578" t="s">
        <v>11</v>
      </c>
      <c r="C66" s="578"/>
      <c r="D66" s="578"/>
      <c r="E66" s="578"/>
      <c r="F66" s="579" t="s">
        <v>12</v>
      </c>
      <c r="G66" s="579"/>
      <c r="H66" s="579"/>
      <c r="I66" s="579"/>
      <c r="J66" s="579"/>
      <c r="K66" s="6"/>
      <c r="L66" s="6"/>
      <c r="M66" s="6"/>
      <c r="N66" s="6"/>
      <c r="O66" s="6"/>
    </row>
    <row r="67" spans="1:15" s="563" customFormat="1" ht="12.75" customHeight="1"/>
  </sheetData>
  <mergeCells count="21">
    <mergeCell ref="B66:E66"/>
    <mergeCell ref="F66:J66"/>
    <mergeCell ref="C8:M8"/>
    <mergeCell ref="C13:J14"/>
    <mergeCell ref="C15:J16"/>
    <mergeCell ref="C47:J48"/>
    <mergeCell ref="C53:E53"/>
    <mergeCell ref="C33:J34"/>
    <mergeCell ref="E37:E38"/>
    <mergeCell ref="F37:F38"/>
    <mergeCell ref="C49:J50"/>
    <mergeCell ref="H37:H38"/>
    <mergeCell ref="D37:D38"/>
    <mergeCell ref="B18:I18"/>
    <mergeCell ref="C37:C38"/>
    <mergeCell ref="J40:M40"/>
    <mergeCell ref="G37:G38"/>
    <mergeCell ref="D32:E32"/>
    <mergeCell ref="F2:J2"/>
    <mergeCell ref="B6:E6"/>
    <mergeCell ref="F6:J6"/>
  </mergeCells>
  <hyperlinks>
    <hyperlink ref="B4" location="Ejercicios!A1" display="Volver a ejercicios" xr:uid="{00000000-0004-0000-1200-000000000000}"/>
    <hyperlink ref="J4" location="Índice!A1" display="Volver al índice" xr:uid="{00000000-0004-0000-1200-000001000000}"/>
  </hyperlinks>
  <pageMargins left="0.75" right="0.75" top="1" bottom="1" header="0.5" footer="0.5"/>
  <pageSetup scale="53" orientation="landscape"/>
  <headerFooter>
    <oddFooter>&amp;R&amp;"Arial,Regular"&amp;10&amp;K000000Rta5.16</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56"/>
  <sheetViews>
    <sheetView showGridLines="0" zoomScaleNormal="100" workbookViewId="0">
      <selection activeCell="Q26" sqref="Q26"/>
    </sheetView>
  </sheetViews>
  <sheetFormatPr baseColWidth="10" defaultColWidth="9.28515625" defaultRowHeight="12.75" customHeight="1"/>
  <cols>
    <col min="1" max="1" width="8.28515625" style="1" customWidth="1"/>
    <col min="2" max="2" width="5.7109375" style="1" customWidth="1"/>
    <col min="3" max="3" width="8.7109375" style="1" customWidth="1"/>
    <col min="4" max="4" width="13.42578125" style="1" customWidth="1"/>
    <col min="5" max="5" width="18.42578125" style="1" customWidth="1"/>
    <col min="6" max="6" width="13.28515625" style="1" customWidth="1"/>
    <col min="7" max="7" width="19.42578125" style="1" customWidth="1"/>
    <col min="8" max="9" width="11.42578125" style="1" customWidth="1"/>
    <col min="10" max="10" width="14.7109375" style="1" customWidth="1"/>
    <col min="11" max="11" width="13" style="1" customWidth="1"/>
    <col min="12" max="12" width="15.42578125" style="1" customWidth="1"/>
    <col min="13" max="13" width="17.28515625" style="1" customWidth="1"/>
    <col min="14" max="14" width="7.7109375" style="1" customWidth="1"/>
    <col min="15" max="15" width="8.7109375" style="1" customWidth="1"/>
    <col min="16" max="17" width="7.7109375" style="1" customWidth="1"/>
    <col min="18" max="18" width="14" style="1" customWidth="1"/>
    <col min="19" max="20" width="9.28515625" style="563" customWidth="1"/>
    <col min="21" max="16384" width="9.28515625" style="1"/>
  </cols>
  <sheetData>
    <row r="1" spans="1:19" ht="13.9" customHeight="1">
      <c r="A1" s="2"/>
      <c r="B1" s="3"/>
      <c r="C1" s="3"/>
      <c r="D1" s="3"/>
      <c r="E1" s="3"/>
      <c r="F1" s="3"/>
      <c r="G1" s="3"/>
      <c r="H1" s="3"/>
      <c r="I1" s="3"/>
      <c r="J1" s="3"/>
      <c r="K1" s="3"/>
      <c r="L1" s="3"/>
      <c r="M1" s="3"/>
      <c r="N1" s="3"/>
      <c r="O1" s="3"/>
      <c r="P1" s="3"/>
      <c r="Q1" s="3"/>
      <c r="R1" s="3"/>
      <c r="S1" s="3"/>
    </row>
    <row r="2" spans="1:19" ht="13.9" customHeight="1">
      <c r="A2" s="5"/>
      <c r="B2" s="6"/>
      <c r="C2" s="6"/>
      <c r="D2" s="6"/>
      <c r="E2" s="6"/>
      <c r="F2" s="6"/>
      <c r="G2" s="6"/>
      <c r="H2" s="6"/>
      <c r="I2" s="6"/>
      <c r="J2" s="6"/>
      <c r="K2" s="6"/>
      <c r="L2" s="6"/>
      <c r="M2" s="6"/>
      <c r="N2" s="8" t="s">
        <v>1</v>
      </c>
      <c r="O2" s="9"/>
      <c r="P2" s="9"/>
      <c r="Q2" s="9"/>
      <c r="R2" s="9"/>
      <c r="S2" s="574"/>
    </row>
    <row r="3" spans="1:19" ht="13.9" customHeight="1">
      <c r="A3" s="5"/>
      <c r="B3" s="6"/>
      <c r="C3" s="6"/>
      <c r="D3" s="6"/>
      <c r="E3" s="6"/>
      <c r="F3" s="6"/>
      <c r="G3" s="6"/>
      <c r="H3" s="6"/>
      <c r="I3" s="6"/>
      <c r="J3" s="6"/>
      <c r="K3" s="6"/>
      <c r="L3" s="9"/>
      <c r="M3" s="9"/>
      <c r="N3" s="9"/>
      <c r="O3" s="6"/>
      <c r="P3" s="6"/>
      <c r="Q3" s="6"/>
      <c r="R3" s="6"/>
      <c r="S3" s="6"/>
    </row>
    <row r="4" spans="1:19" ht="13.9" customHeight="1">
      <c r="A4" s="5"/>
      <c r="B4" s="560" t="s">
        <v>437</v>
      </c>
      <c r="C4" s="217"/>
      <c r="D4" s="217"/>
      <c r="E4" s="217"/>
      <c r="F4" s="217"/>
      <c r="G4" s="217"/>
      <c r="H4" s="217"/>
      <c r="I4" s="217"/>
      <c r="J4" s="602" t="s">
        <v>417</v>
      </c>
      <c r="K4" s="603"/>
      <c r="L4" s="603"/>
      <c r="M4" s="603"/>
      <c r="N4" s="603"/>
      <c r="O4" s="6"/>
      <c r="P4" s="6"/>
      <c r="Q4" s="6"/>
      <c r="R4" s="6"/>
      <c r="S4" s="6"/>
    </row>
    <row r="5" spans="1:19" ht="13.9" customHeight="1">
      <c r="A5" s="5"/>
      <c r="B5" s="6"/>
      <c r="C5" s="6"/>
      <c r="D5" s="6"/>
      <c r="E5" s="6"/>
      <c r="F5" s="6"/>
      <c r="G5" s="6"/>
      <c r="H5" s="6"/>
      <c r="I5" s="6"/>
      <c r="J5" s="6"/>
      <c r="K5" s="6"/>
      <c r="L5" s="6"/>
      <c r="M5" s="6"/>
      <c r="N5" s="6"/>
      <c r="O5" s="6"/>
      <c r="P5" s="6"/>
      <c r="Q5" s="6"/>
      <c r="R5" s="6"/>
      <c r="S5" s="6"/>
    </row>
    <row r="6" spans="1:19" ht="18.399999999999999" customHeight="1">
      <c r="A6" s="5"/>
      <c r="B6" s="578" t="s">
        <v>94</v>
      </c>
      <c r="C6" s="578"/>
      <c r="D6" s="578"/>
      <c r="E6" s="578"/>
      <c r="F6" s="578"/>
      <c r="G6" s="578"/>
      <c r="H6" s="579"/>
      <c r="I6" s="579"/>
      <c r="J6" s="579"/>
      <c r="K6" s="579"/>
      <c r="L6" s="579"/>
      <c r="M6" s="564"/>
      <c r="N6" s="564"/>
      <c r="O6" s="567"/>
      <c r="P6" s="567"/>
      <c r="Q6" s="567"/>
      <c r="R6" s="6"/>
      <c r="S6" s="6"/>
    </row>
    <row r="7" spans="1:19" ht="13.9" customHeight="1">
      <c r="A7" s="5"/>
      <c r="B7" s="6"/>
      <c r="C7" s="6"/>
      <c r="D7" s="6"/>
      <c r="E7" s="6"/>
      <c r="F7" s="6"/>
      <c r="G7" s="6"/>
      <c r="H7" s="6"/>
      <c r="I7" s="6"/>
      <c r="J7" s="6"/>
      <c r="K7" s="6"/>
      <c r="L7" s="6"/>
      <c r="M7" s="6"/>
      <c r="N7" s="6"/>
      <c r="O7" s="6"/>
      <c r="P7" s="6"/>
      <c r="Q7" s="6"/>
      <c r="R7" s="6"/>
      <c r="S7" s="6"/>
    </row>
    <row r="8" spans="1:19" ht="12.75" customHeight="1">
      <c r="A8" s="5"/>
      <c r="B8" s="420">
        <v>5.17</v>
      </c>
      <c r="C8" s="421" t="s">
        <v>322</v>
      </c>
      <c r="D8" s="235"/>
      <c r="E8" s="235"/>
      <c r="F8" s="235"/>
      <c r="G8" s="235"/>
      <c r="H8" s="235"/>
      <c r="I8" s="235"/>
      <c r="J8" s="235"/>
      <c r="K8" s="235"/>
      <c r="L8" s="235"/>
      <c r="M8" s="235"/>
      <c r="N8" s="6"/>
      <c r="O8" s="6"/>
      <c r="P8" s="6"/>
      <c r="Q8" s="6"/>
      <c r="R8" s="6"/>
      <c r="S8" s="6"/>
    </row>
    <row r="9" spans="1:19" ht="12.75" customHeight="1">
      <c r="A9" s="5"/>
      <c r="B9" s="27"/>
      <c r="C9" s="39"/>
      <c r="D9" s="39"/>
      <c r="E9" s="39"/>
      <c r="F9" s="39"/>
      <c r="G9" s="39"/>
      <c r="H9" s="39"/>
      <c r="I9" s="39"/>
      <c r="J9" s="39"/>
      <c r="K9" s="39"/>
      <c r="L9" s="39"/>
      <c r="M9" s="39"/>
      <c r="N9" s="39"/>
      <c r="O9" s="39"/>
      <c r="P9" s="39"/>
      <c r="Q9" s="39"/>
      <c r="R9" s="39"/>
      <c r="S9" s="39"/>
    </row>
    <row r="10" spans="1:19" ht="12.75" customHeight="1">
      <c r="A10" s="5"/>
      <c r="B10" s="27"/>
      <c r="C10" s="7" t="s">
        <v>291</v>
      </c>
      <c r="D10" s="39"/>
      <c r="E10" s="39"/>
      <c r="F10" s="39"/>
      <c r="G10" s="39"/>
      <c r="H10" s="39"/>
      <c r="I10" s="39"/>
      <c r="J10" s="39"/>
      <c r="K10" s="39"/>
      <c r="L10" s="39"/>
      <c r="M10" s="39"/>
      <c r="N10" s="39"/>
      <c r="O10" s="39"/>
      <c r="P10" s="39"/>
      <c r="Q10" s="39"/>
      <c r="R10" s="39"/>
      <c r="S10" s="39"/>
    </row>
    <row r="11" spans="1:19" ht="12.75" customHeight="1">
      <c r="A11" s="5"/>
      <c r="B11" s="27"/>
      <c r="C11" s="39"/>
      <c r="D11" s="39"/>
      <c r="E11" s="39"/>
      <c r="F11" s="39"/>
      <c r="G11" s="39"/>
      <c r="H11" s="39"/>
      <c r="I11" s="39"/>
      <c r="J11" s="39"/>
      <c r="K11" s="39"/>
      <c r="L11" s="39"/>
      <c r="M11" s="39"/>
      <c r="N11" s="39"/>
      <c r="O11" s="39"/>
      <c r="P11" s="39"/>
      <c r="Q11" s="39"/>
      <c r="R11" s="39"/>
      <c r="S11" s="39"/>
    </row>
    <row r="12" spans="1:19" ht="13.9" customHeight="1">
      <c r="A12" s="5"/>
      <c r="B12" s="27"/>
      <c r="C12" s="585" t="s">
        <v>85</v>
      </c>
      <c r="D12" s="586"/>
      <c r="E12" s="586"/>
      <c r="F12" s="586"/>
      <c r="G12" s="586"/>
      <c r="H12" s="586"/>
      <c r="I12" s="586"/>
      <c r="J12" s="586"/>
      <c r="K12" s="586"/>
      <c r="L12" s="586"/>
      <c r="M12" s="586"/>
      <c r="N12" s="39"/>
      <c r="O12" s="39"/>
      <c r="P12" s="39"/>
      <c r="Q12" s="39"/>
      <c r="R12" s="39"/>
      <c r="S12" s="39"/>
    </row>
    <row r="13" spans="1:19" ht="12.75" customHeight="1">
      <c r="A13" s="5"/>
      <c r="B13" s="27"/>
      <c r="C13" s="586"/>
      <c r="D13" s="586"/>
      <c r="E13" s="586"/>
      <c r="F13" s="586"/>
      <c r="G13" s="586"/>
      <c r="H13" s="586"/>
      <c r="I13" s="586"/>
      <c r="J13" s="586"/>
      <c r="K13" s="586"/>
      <c r="L13" s="586"/>
      <c r="M13" s="586"/>
      <c r="N13" s="39"/>
      <c r="O13" s="39"/>
      <c r="P13" s="39"/>
      <c r="Q13" s="39"/>
      <c r="R13" s="39"/>
      <c r="S13" s="39"/>
    </row>
    <row r="14" spans="1:19" ht="13.9" customHeight="1">
      <c r="A14" s="5"/>
      <c r="B14" s="27"/>
      <c r="C14" s="585" t="s">
        <v>86</v>
      </c>
      <c r="D14" s="586"/>
      <c r="E14" s="586"/>
      <c r="F14" s="586"/>
      <c r="G14" s="586"/>
      <c r="H14" s="586"/>
      <c r="I14" s="586"/>
      <c r="J14" s="586"/>
      <c r="K14" s="586"/>
      <c r="L14" s="586"/>
      <c r="M14" s="586"/>
      <c r="N14" s="39"/>
      <c r="O14" s="39"/>
      <c r="P14" s="39"/>
      <c r="Q14" s="39"/>
      <c r="R14" s="39"/>
      <c r="S14" s="39"/>
    </row>
    <row r="15" spans="1:19" ht="12.75" customHeight="1">
      <c r="A15" s="5"/>
      <c r="B15" s="27"/>
      <c r="C15" s="586"/>
      <c r="D15" s="586"/>
      <c r="E15" s="586"/>
      <c r="F15" s="586"/>
      <c r="G15" s="586"/>
      <c r="H15" s="586"/>
      <c r="I15" s="586"/>
      <c r="J15" s="586"/>
      <c r="K15" s="586"/>
      <c r="L15" s="586"/>
      <c r="M15" s="586"/>
      <c r="N15" s="39"/>
      <c r="O15" s="39"/>
      <c r="P15" s="39"/>
      <c r="Q15" s="39"/>
      <c r="R15" s="39"/>
      <c r="S15" s="39"/>
    </row>
    <row r="16" spans="1:19" ht="12.75" customHeight="1">
      <c r="A16" s="5"/>
      <c r="B16" s="105"/>
      <c r="C16" s="244"/>
      <c r="D16" s="235"/>
      <c r="E16" s="235"/>
      <c r="F16" s="235"/>
      <c r="G16" s="235"/>
      <c r="H16" s="235"/>
      <c r="I16" s="235"/>
      <c r="J16" s="235"/>
      <c r="K16" s="235"/>
      <c r="L16" s="235"/>
      <c r="M16" s="235"/>
      <c r="N16" s="6"/>
      <c r="O16" s="6"/>
      <c r="P16" s="6"/>
      <c r="Q16" s="6"/>
      <c r="R16" s="6"/>
      <c r="S16" s="6"/>
    </row>
    <row r="17" spans="1:19" ht="18.399999999999999" customHeight="1">
      <c r="A17" s="5"/>
      <c r="B17" s="578" t="s">
        <v>95</v>
      </c>
      <c r="C17" s="578"/>
      <c r="D17" s="578"/>
      <c r="E17" s="578"/>
      <c r="F17" s="578"/>
      <c r="G17" s="578"/>
      <c r="H17" s="578"/>
      <c r="I17" s="578"/>
      <c r="J17" s="578"/>
      <c r="K17" s="578"/>
      <c r="L17" s="578"/>
      <c r="M17" s="578"/>
      <c r="N17" s="578"/>
      <c r="O17" s="6"/>
      <c r="P17" s="6"/>
      <c r="Q17" s="6"/>
      <c r="R17" s="6"/>
      <c r="S17" s="6"/>
    </row>
    <row r="18" spans="1:19" ht="13.9" customHeight="1">
      <c r="A18" s="5"/>
      <c r="B18" s="41"/>
      <c r="C18" s="6"/>
      <c r="D18" s="6"/>
      <c r="E18" s="6"/>
      <c r="F18" s="6"/>
      <c r="G18" s="6"/>
      <c r="H18" s="6"/>
      <c r="I18" s="6"/>
      <c r="J18" s="6"/>
      <c r="K18" s="6"/>
      <c r="L18" s="6"/>
      <c r="M18" s="6"/>
      <c r="N18" s="6"/>
      <c r="O18" s="6"/>
      <c r="P18" s="6"/>
      <c r="Q18" s="6"/>
      <c r="R18" s="6"/>
      <c r="S18" s="6"/>
    </row>
    <row r="19" spans="1:19" ht="12.75" customHeight="1">
      <c r="A19" s="5"/>
      <c r="B19" s="6"/>
      <c r="C19" s="38" t="s">
        <v>96</v>
      </c>
      <c r="D19" s="41"/>
      <c r="E19" s="41"/>
      <c r="F19" s="41"/>
      <c r="G19" s="41"/>
      <c r="H19" s="41"/>
      <c r="I19" s="41"/>
      <c r="J19" s="41"/>
      <c r="K19" s="41"/>
      <c r="L19" s="41"/>
      <c r="M19" s="41"/>
      <c r="N19" s="6"/>
      <c r="O19" s="6"/>
      <c r="P19" s="6"/>
      <c r="Q19" s="6"/>
      <c r="R19" s="6"/>
      <c r="S19" s="6"/>
    </row>
    <row r="20" spans="1:19" ht="12.75" customHeight="1">
      <c r="A20" s="5"/>
      <c r="B20" s="6"/>
      <c r="C20" s="330"/>
      <c r="D20" s="330"/>
      <c r="E20" s="330"/>
      <c r="F20" s="330"/>
      <c r="G20" s="330"/>
      <c r="H20" s="41"/>
      <c r="I20" s="41"/>
      <c r="J20" s="41"/>
      <c r="K20" s="41"/>
      <c r="L20" s="41"/>
      <c r="M20" s="41"/>
      <c r="N20" s="6"/>
      <c r="O20" s="6"/>
      <c r="P20" s="6"/>
      <c r="Q20" s="6"/>
      <c r="R20" s="6"/>
      <c r="S20" s="6"/>
    </row>
    <row r="21" spans="1:19" ht="14.65" customHeight="1">
      <c r="A21" s="5"/>
      <c r="B21" s="6"/>
      <c r="C21" s="697" t="s">
        <v>68</v>
      </c>
      <c r="D21" s="700" t="s">
        <v>81</v>
      </c>
      <c r="E21" s="701"/>
      <c r="F21" s="700" t="s">
        <v>82</v>
      </c>
      <c r="G21" s="701"/>
      <c r="H21" s="41"/>
      <c r="I21" s="41"/>
      <c r="J21" s="41"/>
      <c r="K21" s="41"/>
      <c r="L21" s="41"/>
      <c r="M21" s="41"/>
      <c r="N21" s="6"/>
      <c r="O21" s="6"/>
      <c r="P21" s="6"/>
      <c r="Q21" s="6"/>
      <c r="R21" s="6"/>
      <c r="S21" s="6"/>
    </row>
    <row r="22" spans="1:19" ht="14.65" customHeight="1">
      <c r="A22" s="5"/>
      <c r="B22" s="6"/>
      <c r="C22" s="698"/>
      <c r="D22" s="422" t="s">
        <v>83</v>
      </c>
      <c r="E22" s="422" t="s">
        <v>84</v>
      </c>
      <c r="F22" s="422" t="s">
        <v>83</v>
      </c>
      <c r="G22" s="422" t="s">
        <v>84</v>
      </c>
      <c r="H22" s="29"/>
      <c r="I22" s="29"/>
      <c r="J22" s="29"/>
      <c r="K22" s="29"/>
      <c r="L22" s="29"/>
      <c r="M22" s="29"/>
      <c r="N22" s="6"/>
      <c r="O22" s="6"/>
      <c r="P22" s="6"/>
      <c r="Q22" s="6"/>
      <c r="R22" s="6"/>
      <c r="S22" s="6"/>
    </row>
    <row r="23" spans="1:19" ht="7.9" customHeight="1">
      <c r="A23" s="5"/>
      <c r="B23" s="6"/>
      <c r="C23" s="197"/>
      <c r="D23" s="197"/>
      <c r="E23" s="197"/>
      <c r="F23" s="197"/>
      <c r="G23" s="197"/>
      <c r="H23" s="41"/>
      <c r="I23" s="41"/>
      <c r="J23" s="41"/>
      <c r="K23" s="41"/>
      <c r="L23" s="41"/>
      <c r="M23" s="41"/>
      <c r="N23" s="6"/>
      <c r="O23" s="6"/>
      <c r="P23" s="6"/>
      <c r="Q23" s="6"/>
      <c r="R23" s="6"/>
      <c r="S23" s="6"/>
    </row>
    <row r="24" spans="1:19" ht="13.9" customHeight="1">
      <c r="A24" s="5"/>
      <c r="B24" s="6"/>
      <c r="C24" s="423">
        <v>2017</v>
      </c>
      <c r="D24" s="424">
        <v>18</v>
      </c>
      <c r="E24" s="424">
        <v>3600</v>
      </c>
      <c r="F24" s="424">
        <v>120</v>
      </c>
      <c r="G24" s="424">
        <v>6000</v>
      </c>
      <c r="H24" s="41"/>
      <c r="I24" s="425"/>
      <c r="J24" s="425"/>
      <c r="K24" s="41"/>
      <c r="L24" s="41"/>
      <c r="M24" s="41"/>
      <c r="N24" s="6"/>
      <c r="O24" s="6"/>
      <c r="P24" s="6"/>
      <c r="Q24" s="6"/>
      <c r="R24" s="6"/>
      <c r="S24" s="6"/>
    </row>
    <row r="25" spans="1:19" ht="13.9" customHeight="1">
      <c r="A25" s="5"/>
      <c r="B25" s="6"/>
      <c r="C25" s="417">
        <f>C24+1</f>
        <v>2018</v>
      </c>
      <c r="D25" s="426">
        <v>23</v>
      </c>
      <c r="E25" s="426">
        <v>4900</v>
      </c>
      <c r="F25" s="426">
        <v>100</v>
      </c>
      <c r="G25" s="426">
        <v>5300</v>
      </c>
      <c r="H25" s="41"/>
      <c r="I25" s="425"/>
      <c r="J25" s="425"/>
      <c r="K25" s="41"/>
      <c r="L25" s="41"/>
      <c r="M25" s="41"/>
      <c r="N25" s="6"/>
      <c r="O25" s="6"/>
      <c r="P25" s="6"/>
      <c r="Q25" s="6"/>
      <c r="R25" s="6"/>
      <c r="S25" s="6"/>
    </row>
    <row r="26" spans="1:19" ht="13.9" customHeight="1">
      <c r="A26" s="5"/>
      <c r="B26" s="6"/>
      <c r="C26" s="423">
        <f>C25+1</f>
        <v>2019</v>
      </c>
      <c r="D26" s="424">
        <v>27</v>
      </c>
      <c r="E26" s="424">
        <v>6000</v>
      </c>
      <c r="F26" s="424">
        <v>90</v>
      </c>
      <c r="G26" s="424">
        <v>5000</v>
      </c>
      <c r="H26" s="41"/>
      <c r="I26" s="425"/>
      <c r="J26" s="425"/>
      <c r="K26" s="41"/>
      <c r="L26" s="41"/>
      <c r="M26" s="41"/>
      <c r="N26" s="6"/>
      <c r="O26" s="6"/>
      <c r="P26" s="6"/>
      <c r="Q26" s="6"/>
      <c r="R26" s="6"/>
      <c r="S26" s="6"/>
    </row>
    <row r="27" spans="1:19" ht="13.9" customHeight="1">
      <c r="A27" s="5"/>
      <c r="B27" s="6"/>
      <c r="C27" s="417">
        <f>C26+1</f>
        <v>2020</v>
      </c>
      <c r="D27" s="426">
        <v>35</v>
      </c>
      <c r="E27" s="426">
        <v>8300</v>
      </c>
      <c r="F27" s="426">
        <v>95</v>
      </c>
      <c r="G27" s="426">
        <v>5400</v>
      </c>
      <c r="H27" s="41"/>
      <c r="I27" s="425"/>
      <c r="J27" s="425"/>
      <c r="K27" s="41"/>
      <c r="L27" s="41"/>
      <c r="M27" s="41"/>
      <c r="N27" s="6"/>
      <c r="O27" s="6"/>
      <c r="P27" s="6"/>
      <c r="Q27" s="6"/>
      <c r="R27" s="6"/>
      <c r="S27" s="6"/>
    </row>
    <row r="28" spans="1:19" ht="14.25" customHeight="1">
      <c r="A28" s="5"/>
      <c r="B28" s="6"/>
      <c r="C28" s="206">
        <v>2021</v>
      </c>
      <c r="D28" s="427">
        <v>40</v>
      </c>
      <c r="E28" s="427">
        <v>10000</v>
      </c>
      <c r="F28" s="427">
        <v>85</v>
      </c>
      <c r="G28" s="427">
        <v>5100</v>
      </c>
      <c r="H28" s="41"/>
      <c r="I28" s="425"/>
      <c r="J28" s="425"/>
      <c r="K28" s="41"/>
      <c r="L28" s="41"/>
      <c r="M28" s="41"/>
      <c r="N28" s="6"/>
      <c r="O28" s="6"/>
      <c r="P28" s="6"/>
      <c r="Q28" s="6"/>
      <c r="R28" s="6"/>
      <c r="S28" s="6"/>
    </row>
    <row r="29" spans="1:19" ht="14.25" customHeight="1">
      <c r="A29" s="5"/>
      <c r="B29" s="6"/>
      <c r="C29" s="197"/>
      <c r="D29" s="197"/>
      <c r="E29" s="197"/>
      <c r="F29" s="197"/>
      <c r="G29" s="197"/>
      <c r="H29" s="425"/>
      <c r="I29" s="425"/>
      <c r="J29" s="425"/>
      <c r="K29" s="41"/>
      <c r="L29" s="41"/>
      <c r="M29" s="41"/>
      <c r="N29" s="6"/>
      <c r="O29" s="6"/>
      <c r="P29" s="6"/>
      <c r="Q29" s="6"/>
      <c r="R29" s="6"/>
      <c r="S29" s="6"/>
    </row>
    <row r="30" spans="1:19" ht="13.9" customHeight="1">
      <c r="A30" s="5"/>
      <c r="B30" s="6"/>
      <c r="C30" s="41"/>
      <c r="D30" s="41"/>
      <c r="E30" s="41"/>
      <c r="F30" s="41"/>
      <c r="G30" s="41"/>
      <c r="H30" s="425"/>
      <c r="I30" s="425"/>
      <c r="J30" s="425"/>
      <c r="K30" s="41"/>
      <c r="L30" s="41"/>
      <c r="M30" s="41"/>
      <c r="N30" s="6"/>
      <c r="O30" s="6"/>
      <c r="P30" s="6"/>
      <c r="Q30" s="6"/>
      <c r="R30" s="6"/>
      <c r="S30" s="6"/>
    </row>
    <row r="31" spans="1:19" ht="13.15" customHeight="1">
      <c r="A31" s="5"/>
      <c r="B31" s="6"/>
      <c r="C31" s="585" t="s">
        <v>324</v>
      </c>
      <c r="D31" s="586"/>
      <c r="E31" s="586"/>
      <c r="F31" s="586"/>
      <c r="G31" s="586"/>
      <c r="H31" s="586"/>
      <c r="I31" s="586"/>
      <c r="J31" s="586"/>
      <c r="K31" s="586"/>
      <c r="L31" s="586"/>
      <c r="M31" s="586"/>
      <c r="N31" s="234"/>
      <c r="O31" s="6"/>
      <c r="P31" s="6"/>
      <c r="Q31" s="6"/>
      <c r="R31" s="6"/>
      <c r="S31" s="6"/>
    </row>
    <row r="32" spans="1:19" ht="13.9" customHeight="1">
      <c r="A32" s="5"/>
      <c r="B32" s="6"/>
      <c r="C32" s="586"/>
      <c r="D32" s="586"/>
      <c r="E32" s="586"/>
      <c r="F32" s="586"/>
      <c r="G32" s="586"/>
      <c r="H32" s="586"/>
      <c r="I32" s="586"/>
      <c r="J32" s="586"/>
      <c r="K32" s="586"/>
      <c r="L32" s="586"/>
      <c r="M32" s="586"/>
      <c r="N32" s="234"/>
      <c r="O32" s="6"/>
      <c r="P32" s="6"/>
      <c r="Q32" s="6"/>
      <c r="R32" s="6"/>
      <c r="S32" s="6"/>
    </row>
    <row r="33" spans="1:19" ht="13.9" customHeight="1">
      <c r="A33" s="5"/>
      <c r="B33" s="6"/>
      <c r="C33" s="41"/>
      <c r="D33" s="41"/>
      <c r="E33" s="41"/>
      <c r="F33" s="41"/>
      <c r="G33" s="41"/>
      <c r="H33" s="425"/>
      <c r="I33" s="425"/>
      <c r="J33" s="425"/>
      <c r="K33" s="41"/>
      <c r="L33" s="41"/>
      <c r="M33" s="41"/>
      <c r="N33" s="6"/>
      <c r="O33" s="6"/>
      <c r="P33" s="6"/>
      <c r="Q33" s="6"/>
      <c r="R33" s="6"/>
      <c r="S33" s="6"/>
    </row>
    <row r="34" spans="1:19" ht="14.25" customHeight="1">
      <c r="A34" s="5"/>
      <c r="B34" s="6"/>
      <c r="C34" s="330"/>
      <c r="D34" s="330"/>
      <c r="E34" s="330"/>
      <c r="F34" s="330"/>
      <c r="G34" s="330"/>
      <c r="H34" s="428"/>
      <c r="I34" s="428"/>
      <c r="J34" s="428"/>
      <c r="K34" s="330"/>
      <c r="L34" s="330"/>
      <c r="M34" s="330"/>
      <c r="N34" s="6"/>
      <c r="O34" s="6"/>
      <c r="P34" s="6"/>
      <c r="Q34" s="6"/>
      <c r="R34" s="6"/>
      <c r="S34" s="6"/>
    </row>
    <row r="35" spans="1:19" ht="18.75" customHeight="1">
      <c r="A35" s="5"/>
      <c r="B35" s="6"/>
      <c r="C35" s="697" t="s">
        <v>68</v>
      </c>
      <c r="D35" s="672" t="s">
        <v>215</v>
      </c>
      <c r="E35" s="672" t="s">
        <v>216</v>
      </c>
      <c r="F35" s="702" t="s">
        <v>217</v>
      </c>
      <c r="G35" s="703"/>
      <c r="H35" s="703"/>
      <c r="I35" s="703"/>
      <c r="J35" s="672" t="s">
        <v>218</v>
      </c>
      <c r="K35" s="672" t="s">
        <v>219</v>
      </c>
      <c r="L35" s="672" t="s">
        <v>220</v>
      </c>
      <c r="M35" s="672" t="s">
        <v>221</v>
      </c>
      <c r="N35" s="6"/>
      <c r="O35" s="6"/>
      <c r="P35" s="6"/>
      <c r="Q35" s="6"/>
      <c r="R35" s="6"/>
      <c r="S35" s="6"/>
    </row>
    <row r="36" spans="1:19" ht="34.5" customHeight="1">
      <c r="A36" s="5"/>
      <c r="B36" s="6"/>
      <c r="C36" s="699"/>
      <c r="D36" s="696"/>
      <c r="E36" s="696"/>
      <c r="F36" s="422" t="s">
        <v>222</v>
      </c>
      <c r="G36" s="422" t="s">
        <v>223</v>
      </c>
      <c r="H36" s="422" t="s">
        <v>224</v>
      </c>
      <c r="I36" s="429" t="s">
        <v>225</v>
      </c>
      <c r="J36" s="696"/>
      <c r="K36" s="696"/>
      <c r="L36" s="696"/>
      <c r="M36" s="696"/>
      <c r="N36" s="6"/>
      <c r="O36" s="6"/>
      <c r="P36" s="6"/>
      <c r="Q36" s="6"/>
      <c r="R36" s="6"/>
      <c r="S36" s="6"/>
    </row>
    <row r="37" spans="1:19" ht="9" customHeight="1">
      <c r="A37" s="5"/>
      <c r="B37" s="6"/>
      <c r="C37" s="197"/>
      <c r="D37" s="197"/>
      <c r="E37" s="197"/>
      <c r="F37" s="197"/>
      <c r="G37" s="197"/>
      <c r="H37" s="197"/>
      <c r="I37" s="197"/>
      <c r="J37" s="197"/>
      <c r="K37" s="197"/>
      <c r="L37" s="197"/>
      <c r="M37" s="197"/>
      <c r="N37" s="6"/>
      <c r="O37" s="6"/>
      <c r="P37" s="6"/>
      <c r="Q37" s="6"/>
      <c r="R37" s="6"/>
      <c r="S37" s="6"/>
    </row>
    <row r="38" spans="1:19" ht="13.9" customHeight="1">
      <c r="A38" s="5"/>
      <c r="B38" s="6"/>
      <c r="C38" s="417">
        <v>2017</v>
      </c>
      <c r="D38" s="418">
        <f>G24/F24</f>
        <v>50</v>
      </c>
      <c r="E38" s="418">
        <f>D38/$D$38*100</f>
        <v>100</v>
      </c>
      <c r="F38" s="418">
        <f>'Rta_5.15'!D37/'Rta_5.15'!$D$37*100</f>
        <v>100</v>
      </c>
      <c r="G38" s="418">
        <f>'Rta_5.15'!E37/'Rta_5.15'!$E$37*100</f>
        <v>100</v>
      </c>
      <c r="H38" s="418">
        <f>'Rta_5.15'!F37/'Rta_5.15'!$F$37*100</f>
        <v>100</v>
      </c>
      <c r="I38" s="418">
        <f>'Rta_5.16'!H40</f>
        <v>100</v>
      </c>
      <c r="J38" s="418">
        <f>E38/I38*100</f>
        <v>100</v>
      </c>
      <c r="K38" s="418">
        <f>F24/$F$24*100</f>
        <v>100</v>
      </c>
      <c r="L38" s="418">
        <f>'Rta_5.15'!L37*100</f>
        <v>100</v>
      </c>
      <c r="M38" s="418">
        <f>L38/K38*100</f>
        <v>100</v>
      </c>
      <c r="N38" s="6"/>
      <c r="O38" s="6"/>
      <c r="P38" s="6"/>
      <c r="Q38" s="6"/>
      <c r="R38" s="6"/>
      <c r="S38" s="6"/>
    </row>
    <row r="39" spans="1:19" ht="13.9" customHeight="1">
      <c r="A39" s="5"/>
      <c r="B39" s="6"/>
      <c r="C39" s="423">
        <f>C38+1</f>
        <v>2018</v>
      </c>
      <c r="D39" s="430">
        <f>G25/F25</f>
        <v>53</v>
      </c>
      <c r="E39" s="430">
        <f>D39/$D$38*100</f>
        <v>106</v>
      </c>
      <c r="F39" s="430">
        <f>'Rta_5.15'!D38/'Rta_5.15'!$D$37*100</f>
        <v>104.76190476190477</v>
      </c>
      <c r="G39" s="430">
        <f>'Rta_5.15'!E38/'Rta_5.15'!$E$37*100</f>
        <v>104.55445544554456</v>
      </c>
      <c r="H39" s="430">
        <f>'Rta_5.15'!F38/'Rta_5.15'!$F$37*100</f>
        <v>105.1948051948052</v>
      </c>
      <c r="I39" s="423">
        <f>'Rta_5.16'!H41</f>
        <v>103.24</v>
      </c>
      <c r="J39" s="430">
        <f>E39/I39*100</f>
        <v>102.67338240991863</v>
      </c>
      <c r="K39" s="430">
        <f>F25/$F$24*100</f>
        <v>83.333333333333343</v>
      </c>
      <c r="L39" s="430">
        <f>'Rta_5.15'!L38*100</f>
        <v>103.95679321619038</v>
      </c>
      <c r="M39" s="430">
        <f>L39/K39*100</f>
        <v>124.74815185942845</v>
      </c>
      <c r="N39" s="6"/>
      <c r="O39" s="6"/>
      <c r="P39" s="6"/>
      <c r="Q39" s="6"/>
      <c r="R39" s="6"/>
      <c r="S39" s="6"/>
    </row>
    <row r="40" spans="1:19" ht="13.9" customHeight="1">
      <c r="A40" s="5"/>
      <c r="B40" s="6"/>
      <c r="C40" s="417">
        <f>C39+1</f>
        <v>2019</v>
      </c>
      <c r="D40" s="418">
        <f>G26/F26</f>
        <v>55.555555555555557</v>
      </c>
      <c r="E40" s="418">
        <f>D40/$D$38*100</f>
        <v>111.11111111111111</v>
      </c>
      <c r="F40" s="418">
        <f>'Rta_5.15'!D39/'Rta_5.15'!$D$37*100</f>
        <v>109.09090909090908</v>
      </c>
      <c r="G40" s="418">
        <f>'Rta_5.15'!E39/'Rta_5.15'!$E$37*100</f>
        <v>111.99999999999999</v>
      </c>
      <c r="H40" s="418">
        <f>'Rta_5.15'!F39/'Rta_5.15'!$F$37*100</f>
        <v>108.23529411764706</v>
      </c>
      <c r="I40" s="418">
        <f>'Rta_5.16'!H42</f>
        <v>106.88437199999998</v>
      </c>
      <c r="J40" s="418">
        <f>E40/I40*100</f>
        <v>103.95449683805143</v>
      </c>
      <c r="K40" s="418">
        <f>F26/$F$24*100</f>
        <v>75</v>
      </c>
      <c r="L40" s="418">
        <f>'Rta_5.15'!L39*100</f>
        <v>107.16835776024053</v>
      </c>
      <c r="M40" s="418">
        <f>L40/K40*100</f>
        <v>142.89114368032071</v>
      </c>
      <c r="N40" s="6"/>
      <c r="O40" s="6"/>
      <c r="P40" s="6"/>
      <c r="Q40" s="6"/>
      <c r="R40" s="6"/>
      <c r="S40" s="6"/>
    </row>
    <row r="41" spans="1:19" ht="13.9" customHeight="1">
      <c r="A41" s="5"/>
      <c r="B41" s="6"/>
      <c r="C41" s="423">
        <f>C40+1</f>
        <v>2020</v>
      </c>
      <c r="D41" s="430">
        <f>G27/F27</f>
        <v>56.842105263157897</v>
      </c>
      <c r="E41" s="430">
        <f>D41/$D$38*100</f>
        <v>113.68421052631578</v>
      </c>
      <c r="F41" s="430">
        <f>'Rta_5.15'!D40/'Rta_5.15'!$D$37*100</f>
        <v>113.14285714285714</v>
      </c>
      <c r="G41" s="430">
        <f>'Rta_5.15'!E40/'Rta_5.15'!$E$37*100</f>
        <v>118.43137254901961</v>
      </c>
      <c r="H41" s="430">
        <f>'Rta_5.15'!F40/'Rta_5.15'!$F$37*100</f>
        <v>110.41666666666667</v>
      </c>
      <c r="I41" s="430">
        <f>'Rta_5.16'!H43</f>
        <v>109.57785817439998</v>
      </c>
      <c r="J41" s="430">
        <f>E41/I41*100</f>
        <v>103.74742892435467</v>
      </c>
      <c r="K41" s="430">
        <f>F27/$F$24*100</f>
        <v>79.166666666666657</v>
      </c>
      <c r="L41" s="430">
        <f>'Rta_5.15'!L40*100</f>
        <v>112.79482334055263</v>
      </c>
      <c r="M41" s="430">
        <f>L41/K41*100</f>
        <v>142.4776715880665</v>
      </c>
      <c r="N41" s="6"/>
      <c r="O41" s="6"/>
      <c r="P41" s="6"/>
      <c r="Q41" s="6"/>
      <c r="R41" s="6"/>
      <c r="S41" s="6"/>
    </row>
    <row r="42" spans="1:19" ht="14.25" customHeight="1">
      <c r="A42" s="5"/>
      <c r="B42" s="6"/>
      <c r="C42" s="431">
        <v>2021</v>
      </c>
      <c r="D42" s="432">
        <f>G28/F28</f>
        <v>60</v>
      </c>
      <c r="E42" s="432">
        <f>D42/$D$38*100</f>
        <v>120</v>
      </c>
      <c r="F42" s="432">
        <f>'Rta_5.15'!D41/'Rta_5.15'!$D$37*100</f>
        <v>116.41379310344826</v>
      </c>
      <c r="G42" s="432">
        <f>'Rta_5.15'!E41/'Rta_5.15'!$E$37*100</f>
        <v>125.38461538461539</v>
      </c>
      <c r="H42" s="432">
        <f>'Rta_5.15'!F41/'Rta_5.15'!$F$37*100</f>
        <v>117.84313725490196</v>
      </c>
      <c r="I42" s="432">
        <f>'Rta_5.16'!H44</f>
        <v>113.41308321050397</v>
      </c>
      <c r="J42" s="432">
        <f>E42/I42*100</f>
        <v>105.80789852725383</v>
      </c>
      <c r="K42" s="432">
        <f>F28/$F$24*100</f>
        <v>70.833333333333343</v>
      </c>
      <c r="L42" s="432">
        <f>'Rta_5.15'!L41*100</f>
        <v>116.50671267131349</v>
      </c>
      <c r="M42" s="432">
        <f>L42/K42*100</f>
        <v>164.48006494773668</v>
      </c>
      <c r="N42" s="6"/>
      <c r="O42" s="6"/>
      <c r="P42" s="6"/>
      <c r="Q42" s="6"/>
      <c r="R42" s="6"/>
      <c r="S42" s="6"/>
    </row>
    <row r="43" spans="1:19" ht="14.25" customHeight="1">
      <c r="A43" s="5"/>
      <c r="B43" s="6"/>
      <c r="C43" s="100"/>
      <c r="D43" s="100"/>
      <c r="E43" s="100"/>
      <c r="F43" s="100"/>
      <c r="G43" s="100"/>
      <c r="H43" s="433"/>
      <c r="I43" s="433"/>
      <c r="J43" s="433"/>
      <c r="K43" s="100"/>
      <c r="L43" s="100"/>
      <c r="M43" s="100"/>
      <c r="N43" s="6"/>
      <c r="O43" s="6"/>
      <c r="P43" s="6"/>
      <c r="Q43" s="6"/>
      <c r="R43" s="6"/>
      <c r="S43" s="6"/>
    </row>
    <row r="44" spans="1:19" ht="13.9" customHeight="1">
      <c r="A44" s="5"/>
      <c r="B44" s="6"/>
      <c r="C44" s="585" t="s">
        <v>325</v>
      </c>
      <c r="D44" s="652"/>
      <c r="E44" s="652"/>
      <c r="F44" s="652"/>
      <c r="G44" s="652"/>
      <c r="H44" s="652"/>
      <c r="I44" s="652"/>
      <c r="J44" s="652"/>
      <c r="K44" s="652"/>
      <c r="L44" s="652"/>
      <c r="M44" s="652"/>
      <c r="N44" s="6"/>
      <c r="O44" s="6"/>
      <c r="P44" s="6"/>
      <c r="Q44" s="6"/>
      <c r="R44" s="6"/>
      <c r="S44" s="6"/>
    </row>
    <row r="45" spans="1:19" ht="13.9" customHeight="1">
      <c r="A45" s="5"/>
      <c r="B45" s="6"/>
      <c r="C45" s="652"/>
      <c r="D45" s="652"/>
      <c r="E45" s="652"/>
      <c r="F45" s="652"/>
      <c r="G45" s="652"/>
      <c r="H45" s="652"/>
      <c r="I45" s="652"/>
      <c r="J45" s="652"/>
      <c r="K45" s="652"/>
      <c r="L45" s="652"/>
      <c r="M45" s="652"/>
      <c r="N45" s="6"/>
      <c r="O45" s="6"/>
      <c r="P45" s="6"/>
      <c r="Q45" s="6"/>
      <c r="R45" s="6"/>
      <c r="S45" s="6"/>
    </row>
    <row r="46" spans="1:19" ht="13.9" customHeight="1">
      <c r="A46" s="5"/>
      <c r="B46" s="6"/>
      <c r="C46" s="652"/>
      <c r="D46" s="652"/>
      <c r="E46" s="652"/>
      <c r="F46" s="652"/>
      <c r="G46" s="652"/>
      <c r="H46" s="652"/>
      <c r="I46" s="652"/>
      <c r="J46" s="652"/>
      <c r="K46" s="652"/>
      <c r="L46" s="652"/>
      <c r="M46" s="652"/>
      <c r="N46" s="6"/>
      <c r="O46" s="6"/>
      <c r="P46" s="6"/>
      <c r="Q46" s="6"/>
      <c r="R46" s="6"/>
      <c r="S46" s="6"/>
    </row>
    <row r="47" spans="1:19" ht="13.9" customHeight="1">
      <c r="A47" s="5"/>
      <c r="B47" s="6"/>
      <c r="C47" s="6"/>
      <c r="D47" s="6"/>
      <c r="E47" s="6"/>
      <c r="F47" s="6"/>
      <c r="G47" s="6"/>
      <c r="H47" s="409"/>
      <c r="I47" s="409"/>
      <c r="J47" s="409"/>
      <c r="K47" s="6"/>
      <c r="L47" s="6"/>
      <c r="M47" s="6"/>
      <c r="N47" s="6"/>
      <c r="O47" s="6"/>
      <c r="P47" s="6"/>
      <c r="Q47" s="6"/>
      <c r="R47" s="6"/>
      <c r="S47" s="6"/>
    </row>
    <row r="48" spans="1:19" ht="12.75" customHeight="1">
      <c r="A48" s="5"/>
      <c r="B48" s="6"/>
      <c r="C48" s="604" t="s">
        <v>326</v>
      </c>
      <c r="D48" s="606"/>
      <c r="E48" s="606"/>
      <c r="F48" s="606"/>
      <c r="G48" s="606"/>
      <c r="H48" s="606"/>
      <c r="I48" s="606"/>
      <c r="J48" s="606"/>
      <c r="K48" s="606"/>
      <c r="L48" s="606"/>
      <c r="M48" s="606"/>
      <c r="N48" s="6"/>
      <c r="O48" s="6"/>
      <c r="P48" s="6"/>
      <c r="Q48" s="6"/>
      <c r="R48" s="6"/>
      <c r="S48" s="6"/>
    </row>
    <row r="49" spans="1:19" ht="13.9" customHeight="1">
      <c r="A49" s="5"/>
      <c r="B49" s="6"/>
      <c r="C49" s="606"/>
      <c r="D49" s="606"/>
      <c r="E49" s="606"/>
      <c r="F49" s="606"/>
      <c r="G49" s="606"/>
      <c r="H49" s="606"/>
      <c r="I49" s="606"/>
      <c r="J49" s="606"/>
      <c r="K49" s="606"/>
      <c r="L49" s="606"/>
      <c r="M49" s="606"/>
      <c r="N49" s="6"/>
      <c r="O49" s="6"/>
      <c r="P49" s="6"/>
      <c r="Q49" s="6"/>
      <c r="R49" s="6"/>
      <c r="S49" s="6"/>
    </row>
    <row r="50" spans="1:19" ht="13.9" customHeight="1">
      <c r="A50" s="5"/>
      <c r="B50" s="6"/>
      <c r="C50" s="606"/>
      <c r="D50" s="606"/>
      <c r="E50" s="606"/>
      <c r="F50" s="606"/>
      <c r="G50" s="606"/>
      <c r="H50" s="606"/>
      <c r="I50" s="606"/>
      <c r="J50" s="606"/>
      <c r="K50" s="606"/>
      <c r="L50" s="606"/>
      <c r="M50" s="606"/>
      <c r="N50" s="6"/>
      <c r="O50" s="6"/>
      <c r="P50" s="6"/>
      <c r="Q50" s="6"/>
      <c r="R50" s="6"/>
      <c r="S50" s="6"/>
    </row>
    <row r="51" spans="1:19" ht="13.9" customHeight="1">
      <c r="A51" s="5"/>
      <c r="B51" s="6"/>
      <c r="C51" s="606"/>
      <c r="D51" s="606"/>
      <c r="E51" s="606"/>
      <c r="F51" s="606"/>
      <c r="G51" s="606"/>
      <c r="H51" s="606"/>
      <c r="I51" s="606"/>
      <c r="J51" s="606"/>
      <c r="K51" s="606"/>
      <c r="L51" s="606"/>
      <c r="M51" s="606"/>
      <c r="N51" s="6"/>
      <c r="O51" s="6"/>
      <c r="P51" s="6"/>
      <c r="Q51" s="6"/>
      <c r="R51" s="6"/>
      <c r="S51" s="6"/>
    </row>
    <row r="52" spans="1:19" ht="13.9" customHeight="1">
      <c r="A52" s="5"/>
      <c r="B52" s="6"/>
      <c r="C52" s="606"/>
      <c r="D52" s="606"/>
      <c r="E52" s="606"/>
      <c r="F52" s="606"/>
      <c r="G52" s="606"/>
      <c r="H52" s="606"/>
      <c r="I52" s="606"/>
      <c r="J52" s="606"/>
      <c r="K52" s="606"/>
      <c r="L52" s="606"/>
      <c r="M52" s="606"/>
      <c r="N52" s="6"/>
      <c r="O52" s="6"/>
      <c r="P52" s="6"/>
      <c r="Q52" s="6"/>
      <c r="R52" s="6"/>
      <c r="S52" s="6"/>
    </row>
    <row r="53" spans="1:19" ht="13.9" customHeight="1">
      <c r="A53" s="5"/>
      <c r="B53" s="6"/>
      <c r="C53" s="606"/>
      <c r="D53" s="606"/>
      <c r="E53" s="606"/>
      <c r="F53" s="606"/>
      <c r="G53" s="606"/>
      <c r="H53" s="606"/>
      <c r="I53" s="606"/>
      <c r="J53" s="606"/>
      <c r="K53" s="606"/>
      <c r="L53" s="606"/>
      <c r="M53" s="606"/>
      <c r="N53" s="6"/>
      <c r="O53" s="6"/>
      <c r="P53" s="6"/>
      <c r="Q53" s="6"/>
      <c r="R53" s="6"/>
      <c r="S53" s="6"/>
    </row>
    <row r="54" spans="1:19" ht="13.9" customHeight="1">
      <c r="A54" s="5"/>
      <c r="B54" s="6"/>
      <c r="C54" s="6"/>
      <c r="D54" s="6"/>
      <c r="E54" s="6"/>
      <c r="F54" s="6"/>
      <c r="G54" s="6"/>
      <c r="H54" s="409"/>
      <c r="I54" s="409"/>
      <c r="J54" s="409"/>
      <c r="K54" s="6"/>
      <c r="L54" s="6"/>
      <c r="M54" s="6"/>
      <c r="N54" s="6"/>
      <c r="O54" s="6"/>
      <c r="P54" s="6"/>
      <c r="Q54" s="6"/>
      <c r="R54" s="6"/>
      <c r="S54" s="6"/>
    </row>
    <row r="55" spans="1:19" s="563" customFormat="1" ht="17.649999999999999" customHeight="1">
      <c r="A55" s="5"/>
      <c r="B55" s="578" t="s">
        <v>11</v>
      </c>
      <c r="C55" s="578"/>
      <c r="D55" s="578"/>
      <c r="E55" s="578"/>
      <c r="F55" s="578"/>
      <c r="G55" s="578"/>
      <c r="H55" s="579" t="s">
        <v>12</v>
      </c>
      <c r="I55" s="579"/>
      <c r="J55" s="579"/>
      <c r="K55" s="579"/>
      <c r="L55" s="579"/>
      <c r="M55" s="579"/>
      <c r="N55" s="579"/>
      <c r="O55" s="6"/>
      <c r="P55" s="6"/>
      <c r="Q55" s="6"/>
      <c r="R55" s="6"/>
      <c r="S55" s="6"/>
    </row>
    <row r="56" spans="1:19" s="563" customFormat="1" ht="12.75" customHeight="1"/>
  </sheetData>
  <mergeCells count="23">
    <mergeCell ref="H55:L55"/>
    <mergeCell ref="M55:N55"/>
    <mergeCell ref="B55:G55"/>
    <mergeCell ref="C21:C22"/>
    <mergeCell ref="C31:M32"/>
    <mergeCell ref="M35:M36"/>
    <mergeCell ref="C48:M53"/>
    <mergeCell ref="D35:D36"/>
    <mergeCell ref="C35:C36"/>
    <mergeCell ref="L35:L36"/>
    <mergeCell ref="F21:G21"/>
    <mergeCell ref="F35:I35"/>
    <mergeCell ref="C44:M46"/>
    <mergeCell ref="J35:J36"/>
    <mergeCell ref="D21:E21"/>
    <mergeCell ref="E35:E36"/>
    <mergeCell ref="K35:K36"/>
    <mergeCell ref="J4:N4"/>
    <mergeCell ref="C12:M13"/>
    <mergeCell ref="C14:M15"/>
    <mergeCell ref="B6:G6"/>
    <mergeCell ref="H6:L6"/>
    <mergeCell ref="B17:N17"/>
  </mergeCells>
  <hyperlinks>
    <hyperlink ref="B4" location="Ejercicios!A1" display="Volver a ejercicios" xr:uid="{00000000-0004-0000-1300-000000000000}"/>
    <hyperlink ref="J4" location="'Índice'!R1C1" display="Volver al índice" xr:uid="{00000000-0004-0000-1300-000001000000}"/>
    <hyperlink ref="J4:N4" location="Índice!A1" display="Volver al índice" xr:uid="{2E9D6582-A648-4F4B-A9DE-D419492CAA17}"/>
  </hyperlinks>
  <pageMargins left="0.75" right="0.75" top="1" bottom="1" header="0.5" footer="0.5"/>
  <pageSetup scale="61" orientation="landscape"/>
  <headerFooter>
    <oddFooter>&amp;R&amp;"Arial,Regular"&amp;10&amp;K000000Rta5.17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33"/>
  <sheetViews>
    <sheetView showGridLines="0" topLeftCell="A178" zoomScale="57" zoomScaleNormal="100" workbookViewId="0">
      <selection activeCell="H233" sqref="H233:K233"/>
    </sheetView>
  </sheetViews>
  <sheetFormatPr baseColWidth="10" defaultColWidth="11.42578125" defaultRowHeight="12.75" customHeight="1"/>
  <cols>
    <col min="1" max="1" width="3.42578125" style="1" customWidth="1"/>
    <col min="2" max="2" width="7.28515625" style="1" customWidth="1"/>
    <col min="3" max="3" width="8.42578125" style="1" customWidth="1"/>
    <col min="4" max="4" width="23.7109375" style="1" customWidth="1"/>
    <col min="5" max="5" width="15.7109375" style="1" customWidth="1"/>
    <col min="6" max="6" width="16.28515625" style="1" customWidth="1"/>
    <col min="7" max="7" width="19.28515625" style="1" customWidth="1"/>
    <col min="8" max="8" width="15.28515625" style="1" customWidth="1"/>
    <col min="9" max="9" width="10" style="1" customWidth="1"/>
    <col min="10" max="10" width="13.42578125" style="1" customWidth="1"/>
    <col min="11" max="11" width="12.42578125" style="1" customWidth="1"/>
    <col min="12" max="12" width="9.7109375" style="1" customWidth="1"/>
    <col min="13" max="14" width="8.7109375" style="1" customWidth="1"/>
    <col min="15" max="22" width="11.42578125" style="1" customWidth="1"/>
    <col min="23" max="16384" width="11.42578125" style="1"/>
  </cols>
  <sheetData>
    <row r="1" spans="1:21" ht="13.9" customHeight="1">
      <c r="A1" s="2"/>
      <c r="B1" s="33"/>
      <c r="C1" s="3"/>
      <c r="D1" s="3"/>
      <c r="E1" s="3"/>
      <c r="F1" s="3"/>
      <c r="G1" s="3"/>
      <c r="H1" s="3"/>
      <c r="I1" s="3"/>
      <c r="J1" s="3"/>
      <c r="K1" s="3"/>
      <c r="L1" s="3"/>
      <c r="M1" s="3"/>
      <c r="N1" s="3"/>
      <c r="O1" s="3"/>
      <c r="P1" s="3"/>
      <c r="Q1" s="3"/>
      <c r="R1" s="3"/>
      <c r="S1" s="3"/>
      <c r="T1" s="3"/>
      <c r="U1" s="4"/>
    </row>
    <row r="2" spans="1:21" ht="13.9" customHeight="1">
      <c r="A2" s="5"/>
      <c r="B2" s="9"/>
      <c r="C2" s="6"/>
      <c r="D2" s="6"/>
      <c r="E2" s="6"/>
      <c r="F2" s="10"/>
      <c r="G2" s="10"/>
      <c r="H2" s="10"/>
      <c r="I2" s="10"/>
      <c r="J2" s="10"/>
      <c r="K2" s="10"/>
      <c r="L2" s="6"/>
      <c r="M2" s="34" t="s">
        <v>1</v>
      </c>
      <c r="N2" s="6"/>
      <c r="O2" s="6"/>
      <c r="P2" s="6"/>
      <c r="Q2" s="6"/>
      <c r="R2" s="6"/>
      <c r="S2" s="6"/>
      <c r="T2" s="6"/>
      <c r="U2" s="11"/>
    </row>
    <row r="3" spans="1:21" ht="13.9" customHeight="1">
      <c r="A3" s="5"/>
      <c r="B3" s="9"/>
      <c r="C3" s="6"/>
      <c r="D3" s="6"/>
      <c r="E3" s="6"/>
      <c r="F3" s="6"/>
      <c r="G3" s="6"/>
      <c r="H3" s="6"/>
      <c r="I3" s="6"/>
      <c r="J3" s="6"/>
      <c r="K3" s="6"/>
      <c r="L3" s="6"/>
      <c r="M3" s="6"/>
      <c r="N3" s="35"/>
      <c r="O3" s="6"/>
      <c r="P3" s="6"/>
      <c r="Q3" s="6"/>
      <c r="R3" s="6"/>
      <c r="S3" s="6"/>
      <c r="T3" s="6"/>
      <c r="U3" s="11"/>
    </row>
    <row r="4" spans="1:21" ht="13.9" customHeight="1">
      <c r="A4" s="5"/>
      <c r="B4" s="9"/>
      <c r="C4" s="6"/>
      <c r="D4" s="6"/>
      <c r="E4" s="6"/>
      <c r="F4" s="6"/>
      <c r="G4" s="6"/>
      <c r="H4" s="6"/>
      <c r="I4" s="6"/>
      <c r="J4" s="35"/>
      <c r="K4" s="35"/>
      <c r="L4" s="602" t="s">
        <v>417</v>
      </c>
      <c r="M4" s="603"/>
      <c r="N4" s="35"/>
      <c r="O4" s="35"/>
      <c r="P4" s="6"/>
      <c r="Q4" s="6"/>
      <c r="R4" s="6"/>
      <c r="S4" s="6"/>
      <c r="T4" s="6"/>
      <c r="U4" s="11"/>
    </row>
    <row r="5" spans="1:21" ht="13.9" customHeight="1">
      <c r="A5" s="5"/>
      <c r="B5" s="6"/>
      <c r="C5" s="6"/>
      <c r="D5" s="6"/>
      <c r="E5" s="6"/>
      <c r="F5" s="6"/>
      <c r="G5" s="6"/>
      <c r="H5" s="6"/>
      <c r="I5" s="6"/>
      <c r="J5" s="6"/>
      <c r="K5" s="6"/>
      <c r="L5" s="6"/>
      <c r="M5" s="6"/>
      <c r="N5" s="6"/>
      <c r="O5" s="6"/>
      <c r="P5" s="6"/>
      <c r="Q5" s="6"/>
      <c r="R5" s="6"/>
      <c r="S5" s="6"/>
      <c r="T5" s="6"/>
      <c r="U5" s="11"/>
    </row>
    <row r="6" spans="1:21" ht="18.399999999999999" customHeight="1">
      <c r="A6" s="5"/>
      <c r="B6" s="608" t="s">
        <v>13</v>
      </c>
      <c r="C6" s="608"/>
      <c r="D6" s="608"/>
      <c r="E6" s="608"/>
      <c r="F6" s="608"/>
      <c r="G6" s="608"/>
      <c r="H6" s="608"/>
      <c r="I6" s="608"/>
      <c r="J6" s="608"/>
      <c r="K6" s="608"/>
      <c r="L6" s="608"/>
      <c r="M6" s="608"/>
      <c r="N6" s="6"/>
      <c r="O6" s="6"/>
      <c r="P6" s="6"/>
      <c r="Q6" s="6"/>
      <c r="R6" s="6"/>
      <c r="S6" s="6"/>
      <c r="T6" s="6"/>
      <c r="U6" s="11"/>
    </row>
    <row r="7" spans="1:21" ht="13.9" customHeight="1">
      <c r="A7" s="5"/>
      <c r="B7" s="27"/>
      <c r="C7" s="6"/>
      <c r="D7" s="6"/>
      <c r="E7" s="6"/>
      <c r="F7" s="6"/>
      <c r="G7" s="6"/>
      <c r="H7" s="6"/>
      <c r="I7" s="6"/>
      <c r="J7" s="36"/>
      <c r="K7" s="36"/>
      <c r="L7" s="6"/>
      <c r="M7" s="6"/>
      <c r="N7" s="6"/>
      <c r="O7" s="6"/>
      <c r="P7" s="6"/>
      <c r="Q7" s="6"/>
      <c r="R7" s="6"/>
      <c r="S7" s="6"/>
      <c r="T7" s="6"/>
      <c r="U7" s="11"/>
    </row>
    <row r="8" spans="1:21" ht="12.75" customHeight="1">
      <c r="A8" s="5"/>
      <c r="B8" s="37">
        <v>5.0999999999999996</v>
      </c>
      <c r="C8" s="38" t="s">
        <v>240</v>
      </c>
      <c r="D8" s="39"/>
      <c r="E8" s="39"/>
      <c r="F8" s="39"/>
      <c r="G8" s="39"/>
      <c r="H8" s="39"/>
      <c r="I8" s="39"/>
      <c r="J8" s="39"/>
      <c r="K8" s="39"/>
      <c r="L8" s="39"/>
      <c r="M8" s="39"/>
      <c r="N8" s="39"/>
      <c r="O8" s="39"/>
      <c r="P8" s="39"/>
      <c r="Q8" s="39"/>
      <c r="R8" s="39"/>
      <c r="S8" s="6"/>
      <c r="T8" s="6"/>
      <c r="U8" s="11"/>
    </row>
    <row r="9" spans="1:21" ht="12.75" customHeight="1">
      <c r="A9" s="5"/>
      <c r="B9" s="40"/>
      <c r="C9" s="41"/>
      <c r="D9" s="39"/>
      <c r="E9" s="39"/>
      <c r="F9" s="39"/>
      <c r="G9" s="39"/>
      <c r="H9" s="39"/>
      <c r="I9" s="39"/>
      <c r="J9" s="39"/>
      <c r="K9" s="39"/>
      <c r="L9" s="39"/>
      <c r="M9" s="39"/>
      <c r="N9" s="39"/>
      <c r="O9" s="39"/>
      <c r="P9" s="39"/>
      <c r="Q9" s="39"/>
      <c r="R9" s="39"/>
      <c r="S9" s="6"/>
      <c r="T9" s="6"/>
      <c r="U9" s="11"/>
    </row>
    <row r="10" spans="1:21" ht="12.75" customHeight="1">
      <c r="A10" s="5"/>
      <c r="B10" s="40"/>
      <c r="C10" s="38" t="s">
        <v>241</v>
      </c>
      <c r="D10" s="39"/>
      <c r="E10" s="39"/>
      <c r="F10" s="39"/>
      <c r="G10" s="39"/>
      <c r="H10" s="39"/>
      <c r="I10" s="39"/>
      <c r="J10" s="39"/>
      <c r="K10" s="39"/>
      <c r="L10" s="39"/>
      <c r="M10" s="39"/>
      <c r="N10" s="39"/>
      <c r="O10" s="39"/>
      <c r="P10" s="39"/>
      <c r="Q10" s="39"/>
      <c r="R10" s="39"/>
      <c r="S10" s="6"/>
      <c r="T10" s="6"/>
      <c r="U10" s="11"/>
    </row>
    <row r="11" spans="1:21" ht="12.75" customHeight="1">
      <c r="A11" s="5"/>
      <c r="B11" s="40"/>
      <c r="C11" s="38" t="s">
        <v>242</v>
      </c>
      <c r="D11" s="39"/>
      <c r="E11" s="39"/>
      <c r="F11" s="39"/>
      <c r="G11" s="39"/>
      <c r="H11" s="39"/>
      <c r="I11" s="39"/>
      <c r="J11" s="39"/>
      <c r="K11" s="39"/>
      <c r="L11" s="39"/>
      <c r="M11" s="39"/>
      <c r="N11" s="39"/>
      <c r="O11" s="39"/>
      <c r="P11" s="39"/>
      <c r="Q11" s="39"/>
      <c r="R11" s="39"/>
      <c r="S11" s="6"/>
      <c r="T11" s="6"/>
      <c r="U11" s="11"/>
    </row>
    <row r="12" spans="1:21" ht="12.75" customHeight="1">
      <c r="A12" s="5"/>
      <c r="B12" s="40"/>
      <c r="C12" s="38" t="s">
        <v>243</v>
      </c>
      <c r="D12" s="39"/>
      <c r="E12" s="39"/>
      <c r="F12" s="39"/>
      <c r="G12" s="39"/>
      <c r="H12" s="39"/>
      <c r="I12" s="39"/>
      <c r="J12" s="39"/>
      <c r="K12" s="39"/>
      <c r="L12" s="39"/>
      <c r="M12" s="39"/>
      <c r="N12" s="39"/>
      <c r="O12" s="39"/>
      <c r="P12" s="39"/>
      <c r="Q12" s="39"/>
      <c r="R12" s="39"/>
      <c r="S12" s="6"/>
      <c r="T12" s="6"/>
      <c r="U12" s="11"/>
    </row>
    <row r="13" spans="1:21" ht="12.75" customHeight="1">
      <c r="A13" s="5"/>
      <c r="B13" s="40"/>
      <c r="C13" s="38" t="s">
        <v>244</v>
      </c>
      <c r="D13" s="39"/>
      <c r="E13" s="39"/>
      <c r="F13" s="39"/>
      <c r="G13" s="39"/>
      <c r="H13" s="39"/>
      <c r="I13" s="39"/>
      <c r="J13" s="39"/>
      <c r="K13" s="39"/>
      <c r="L13" s="39"/>
      <c r="M13" s="39"/>
      <c r="N13" s="39"/>
      <c r="O13" s="39"/>
      <c r="P13" s="39"/>
      <c r="Q13" s="39"/>
      <c r="R13" s="39"/>
      <c r="S13" s="6"/>
      <c r="T13" s="6"/>
      <c r="U13" s="11"/>
    </row>
    <row r="14" spans="1:21" ht="12.75" customHeight="1">
      <c r="A14" s="5"/>
      <c r="B14" s="40"/>
      <c r="C14" s="39"/>
      <c r="D14" s="39"/>
      <c r="E14" s="39"/>
      <c r="F14" s="39"/>
      <c r="G14" s="39"/>
      <c r="H14" s="39"/>
      <c r="I14" s="39"/>
      <c r="J14" s="39"/>
      <c r="K14" s="42"/>
      <c r="L14" s="42"/>
      <c r="M14" s="42"/>
      <c r="N14" s="39"/>
      <c r="O14" s="39"/>
      <c r="P14" s="39"/>
      <c r="Q14" s="39"/>
      <c r="R14" s="39"/>
      <c r="S14" s="6"/>
      <c r="T14" s="6"/>
      <c r="U14" s="11"/>
    </row>
    <row r="15" spans="1:21" ht="12.75" customHeight="1">
      <c r="A15" s="5"/>
      <c r="B15" s="43"/>
      <c r="C15" s="558" t="s">
        <v>417</v>
      </c>
      <c r="D15" s="45"/>
      <c r="E15" s="46"/>
      <c r="F15" s="46"/>
      <c r="G15" s="46"/>
      <c r="H15" s="46"/>
      <c r="I15" s="46"/>
      <c r="J15" s="46"/>
      <c r="K15" s="587" t="s">
        <v>418</v>
      </c>
      <c r="L15" s="588"/>
      <c r="M15" s="588"/>
      <c r="N15" s="6"/>
      <c r="O15" s="6"/>
      <c r="P15" s="6"/>
      <c r="Q15" s="6"/>
      <c r="R15" s="6"/>
      <c r="S15" s="6"/>
      <c r="T15" s="6"/>
      <c r="U15" s="11"/>
    </row>
    <row r="16" spans="1:21" ht="13.9" customHeight="1">
      <c r="A16" s="5"/>
      <c r="B16" s="40"/>
      <c r="C16" s="46"/>
      <c r="D16" s="46"/>
      <c r="E16" s="46"/>
      <c r="F16" s="46"/>
      <c r="G16" s="46"/>
      <c r="H16" s="46"/>
      <c r="I16" s="46"/>
      <c r="J16" s="46"/>
      <c r="K16" s="46"/>
      <c r="L16" s="6"/>
      <c r="M16" s="6"/>
      <c r="N16" s="6"/>
      <c r="O16" s="6"/>
      <c r="P16" s="6"/>
      <c r="Q16" s="6"/>
      <c r="R16" s="6"/>
      <c r="S16" s="6"/>
      <c r="T16" s="6"/>
      <c r="U16" s="11"/>
    </row>
    <row r="17" spans="1:21" ht="13.5" customHeight="1">
      <c r="A17" s="5"/>
      <c r="B17" s="37">
        <f>B8+0.1</f>
        <v>5.1999999999999993</v>
      </c>
      <c r="C17" s="609" t="s">
        <v>14</v>
      </c>
      <c r="D17" s="610"/>
      <c r="E17" s="610"/>
      <c r="F17" s="610"/>
      <c r="G17" s="610"/>
      <c r="H17" s="610"/>
      <c r="I17" s="610"/>
      <c r="J17" s="610"/>
      <c r="K17" s="610"/>
      <c r="L17" s="610"/>
      <c r="M17" s="610"/>
      <c r="N17" s="39"/>
      <c r="O17" s="39"/>
      <c r="P17" s="39"/>
      <c r="Q17" s="39"/>
      <c r="R17" s="39"/>
      <c r="S17" s="6"/>
      <c r="T17" s="6"/>
      <c r="U17" s="11"/>
    </row>
    <row r="18" spans="1:21" ht="13.9" customHeight="1">
      <c r="A18" s="5"/>
      <c r="B18" s="40"/>
      <c r="C18" s="610"/>
      <c r="D18" s="610"/>
      <c r="E18" s="610"/>
      <c r="F18" s="610"/>
      <c r="G18" s="610"/>
      <c r="H18" s="610"/>
      <c r="I18" s="610"/>
      <c r="J18" s="610"/>
      <c r="K18" s="610"/>
      <c r="L18" s="610"/>
      <c r="M18" s="610"/>
      <c r="N18" s="39"/>
      <c r="O18" s="39"/>
      <c r="P18" s="39"/>
      <c r="Q18" s="39"/>
      <c r="R18" s="39"/>
      <c r="S18" s="6"/>
      <c r="T18" s="6"/>
      <c r="U18" s="11"/>
    </row>
    <row r="19" spans="1:21" ht="16.149999999999999" customHeight="1">
      <c r="A19" s="5"/>
      <c r="B19" s="40"/>
      <c r="C19" s="47"/>
      <c r="D19" s="47"/>
      <c r="E19" s="47"/>
      <c r="F19" s="47"/>
      <c r="G19" s="47"/>
      <c r="H19" s="47"/>
      <c r="I19" s="47"/>
      <c r="J19" s="47"/>
      <c r="K19" s="48"/>
      <c r="L19" s="48"/>
      <c r="M19" s="48"/>
      <c r="N19" s="6"/>
      <c r="O19" s="6"/>
      <c r="P19" s="6"/>
      <c r="Q19" s="6"/>
      <c r="R19" s="6"/>
      <c r="S19" s="6"/>
      <c r="T19" s="6"/>
      <c r="U19" s="11"/>
    </row>
    <row r="20" spans="1:21" ht="13.15" customHeight="1">
      <c r="A20" s="5"/>
      <c r="B20" s="43"/>
      <c r="C20" s="558" t="s">
        <v>417</v>
      </c>
      <c r="D20" s="46"/>
      <c r="E20" s="46"/>
      <c r="F20" s="46"/>
      <c r="G20" s="46"/>
      <c r="H20" s="46"/>
      <c r="I20" s="46"/>
      <c r="J20" s="6"/>
      <c r="K20" s="587" t="s">
        <v>419</v>
      </c>
      <c r="L20" s="588"/>
      <c r="M20" s="588"/>
      <c r="N20" s="49"/>
      <c r="O20" s="6"/>
      <c r="P20" s="6"/>
      <c r="Q20" s="6"/>
      <c r="R20" s="6"/>
      <c r="S20" s="6"/>
      <c r="T20" s="6"/>
      <c r="U20" s="11"/>
    </row>
    <row r="21" spans="1:21" ht="13.15" customHeight="1">
      <c r="A21" s="5"/>
      <c r="B21" s="43"/>
      <c r="C21" s="44"/>
      <c r="D21" s="46"/>
      <c r="E21" s="46"/>
      <c r="F21" s="46"/>
      <c r="G21" s="46"/>
      <c r="H21" s="46"/>
      <c r="I21" s="46"/>
      <c r="J21" s="6"/>
      <c r="K21" s="478"/>
      <c r="L21" s="479"/>
      <c r="M21" s="479"/>
      <c r="N21" s="49"/>
      <c r="O21" s="6"/>
      <c r="P21" s="6"/>
      <c r="Q21" s="6"/>
      <c r="R21" s="6"/>
      <c r="S21" s="6"/>
      <c r="T21" s="6"/>
      <c r="U21" s="11"/>
    </row>
    <row r="22" spans="1:21" ht="13.15" customHeight="1">
      <c r="A22" s="5"/>
      <c r="B22" s="37">
        <v>5.3</v>
      </c>
      <c r="C22" s="617" t="s">
        <v>349</v>
      </c>
      <c r="D22" s="617"/>
      <c r="E22" s="617"/>
      <c r="F22" s="617"/>
      <c r="G22" s="617"/>
      <c r="H22" s="617"/>
      <c r="I22" s="617"/>
      <c r="J22" s="617"/>
      <c r="K22" s="617"/>
      <c r="L22" s="479"/>
      <c r="M22" s="479"/>
      <c r="N22" s="49"/>
      <c r="O22" s="6"/>
      <c r="P22" s="6"/>
      <c r="Q22" s="6"/>
      <c r="R22" s="6"/>
      <c r="S22" s="6"/>
      <c r="T22" s="6"/>
      <c r="U22" s="11"/>
    </row>
    <row r="23" spans="1:21" ht="13.15" customHeight="1">
      <c r="A23" s="5"/>
      <c r="B23" s="43"/>
      <c r="C23" s="617"/>
      <c r="D23" s="617"/>
      <c r="E23" s="617"/>
      <c r="F23" s="617"/>
      <c r="G23" s="617"/>
      <c r="H23" s="617"/>
      <c r="I23" s="617"/>
      <c r="J23" s="617"/>
      <c r="K23" s="617"/>
      <c r="L23" s="479"/>
      <c r="M23" s="479"/>
      <c r="N23" s="49"/>
      <c r="O23" s="6"/>
      <c r="P23" s="6"/>
      <c r="Q23" s="6"/>
      <c r="R23" s="6"/>
      <c r="S23" s="6"/>
      <c r="T23" s="6"/>
      <c r="U23" s="11"/>
    </row>
    <row r="24" spans="1:21" ht="13.15" customHeight="1">
      <c r="A24" s="5"/>
      <c r="B24" s="43"/>
      <c r="C24" s="617"/>
      <c r="D24" s="617"/>
      <c r="E24" s="617"/>
      <c r="F24" s="617"/>
      <c r="G24" s="617"/>
      <c r="H24" s="617"/>
      <c r="I24" s="617"/>
      <c r="J24" s="617"/>
      <c r="K24" s="617"/>
      <c r="L24" s="479"/>
      <c r="M24" s="479"/>
      <c r="N24" s="49"/>
      <c r="O24" s="6"/>
      <c r="P24" s="6"/>
      <c r="Q24" s="6"/>
      <c r="R24" s="6"/>
      <c r="S24" s="6"/>
      <c r="T24" s="6"/>
      <c r="U24" s="11"/>
    </row>
    <row r="25" spans="1:21" ht="13.15" customHeight="1">
      <c r="A25" s="5"/>
      <c r="B25" s="43"/>
      <c r="C25" s="617"/>
      <c r="D25" s="617"/>
      <c r="E25" s="617"/>
      <c r="F25" s="617"/>
      <c r="G25" s="617"/>
      <c r="H25" s="617"/>
      <c r="I25" s="617"/>
      <c r="J25" s="617"/>
      <c r="K25" s="617"/>
      <c r="L25" s="479"/>
      <c r="M25" s="479"/>
      <c r="N25" s="49"/>
      <c r="O25" s="6"/>
      <c r="P25" s="6"/>
      <c r="Q25" s="6"/>
      <c r="R25" s="6"/>
      <c r="S25" s="6"/>
      <c r="T25" s="6"/>
      <c r="U25" s="11"/>
    </row>
    <row r="26" spans="1:21" ht="13.15" customHeight="1">
      <c r="A26" s="5"/>
      <c r="B26" s="43"/>
      <c r="C26" s="609"/>
      <c r="D26" s="610"/>
      <c r="E26" s="610"/>
      <c r="F26" s="610"/>
      <c r="G26" s="610"/>
      <c r="H26" s="610"/>
      <c r="I26" s="610"/>
      <c r="J26" s="610"/>
      <c r="K26" s="610"/>
      <c r="L26" s="479"/>
      <c r="M26" s="479"/>
      <c r="N26" s="49"/>
      <c r="O26" s="6"/>
      <c r="P26" s="6"/>
      <c r="Q26" s="6"/>
      <c r="R26" s="6"/>
      <c r="S26" s="6"/>
      <c r="T26" s="6"/>
      <c r="U26" s="11"/>
    </row>
    <row r="27" spans="1:21" ht="13.15" customHeight="1">
      <c r="A27" s="5"/>
      <c r="B27" s="43"/>
      <c r="C27" s="610"/>
      <c r="D27" s="610"/>
      <c r="E27" s="610"/>
      <c r="F27" s="610"/>
      <c r="G27" s="610"/>
      <c r="H27" s="610"/>
      <c r="I27" s="610"/>
      <c r="J27" s="610"/>
      <c r="K27" s="610"/>
      <c r="L27" s="479"/>
      <c r="M27" s="479"/>
      <c r="N27" s="49"/>
      <c r="O27" s="6"/>
      <c r="P27" s="6"/>
      <c r="Q27" s="6"/>
      <c r="R27" s="6"/>
      <c r="S27" s="6"/>
      <c r="T27" s="6"/>
      <c r="U27" s="11"/>
    </row>
    <row r="28" spans="1:21" ht="13.15" customHeight="1">
      <c r="A28" s="5"/>
      <c r="B28" s="43"/>
      <c r="C28" s="609"/>
      <c r="D28" s="610"/>
      <c r="E28" s="610"/>
      <c r="F28" s="610"/>
      <c r="G28" s="610"/>
      <c r="H28" s="610"/>
      <c r="I28" s="610"/>
      <c r="J28" s="610"/>
      <c r="K28" s="610"/>
      <c r="L28" s="479"/>
      <c r="M28" s="479"/>
      <c r="N28" s="49"/>
      <c r="O28" s="6"/>
      <c r="P28" s="6"/>
      <c r="Q28" s="6"/>
      <c r="R28" s="6"/>
      <c r="S28" s="6"/>
      <c r="T28" s="6"/>
      <c r="U28" s="11"/>
    </row>
    <row r="29" spans="1:21" ht="13.15" customHeight="1">
      <c r="A29" s="5"/>
      <c r="B29" s="43"/>
      <c r="C29" s="44"/>
      <c r="D29" s="46"/>
      <c r="E29" s="46"/>
      <c r="F29" s="46"/>
      <c r="G29" s="46"/>
      <c r="H29" s="46"/>
      <c r="I29" s="46"/>
      <c r="J29" s="6"/>
      <c r="K29" s="478"/>
      <c r="L29" s="479"/>
      <c r="M29" s="479"/>
      <c r="N29" s="49"/>
      <c r="O29" s="6"/>
      <c r="P29" s="6"/>
      <c r="Q29" s="6"/>
      <c r="R29" s="6"/>
      <c r="S29" s="6"/>
      <c r="T29" s="6"/>
      <c r="U29" s="11"/>
    </row>
    <row r="30" spans="1:21" ht="13.9" customHeight="1">
      <c r="A30" s="5"/>
      <c r="B30" s="53"/>
      <c r="C30" s="558" t="s">
        <v>417</v>
      </c>
      <c r="D30" s="54"/>
      <c r="E30" s="54"/>
      <c r="F30" s="54"/>
      <c r="G30" s="54"/>
      <c r="H30" s="54"/>
      <c r="I30" s="54"/>
      <c r="J30" s="6"/>
      <c r="K30" s="587" t="s">
        <v>420</v>
      </c>
      <c r="L30" s="588"/>
      <c r="M30" s="588"/>
      <c r="N30" s="49"/>
      <c r="O30" s="6"/>
      <c r="P30" s="6"/>
      <c r="Q30" s="6"/>
      <c r="R30" s="6"/>
      <c r="S30" s="6"/>
      <c r="T30" s="6"/>
      <c r="U30" s="11"/>
    </row>
    <row r="31" spans="1:21" ht="13.9" customHeight="1">
      <c r="A31" s="5"/>
      <c r="B31" s="51"/>
      <c r="C31" s="52"/>
      <c r="D31" s="52"/>
      <c r="E31" s="52"/>
      <c r="F31" s="52"/>
      <c r="G31" s="52"/>
      <c r="H31" s="52"/>
      <c r="I31" s="52"/>
      <c r="J31" s="55"/>
      <c r="K31" s="56"/>
      <c r="L31" s="50"/>
      <c r="M31" s="50"/>
      <c r="N31" s="6"/>
      <c r="O31" s="6"/>
      <c r="P31" s="6"/>
      <c r="Q31" s="6"/>
      <c r="R31" s="6"/>
      <c r="S31" s="6"/>
      <c r="T31" s="6"/>
      <c r="U31" s="11"/>
    </row>
    <row r="32" spans="1:21" ht="41.25" customHeight="1">
      <c r="A32" s="5"/>
      <c r="B32" s="57">
        <f>B17+0.2</f>
        <v>5.3999999999999995</v>
      </c>
      <c r="C32" s="611" t="s">
        <v>15</v>
      </c>
      <c r="D32" s="612"/>
      <c r="E32" s="612"/>
      <c r="F32" s="612"/>
      <c r="G32" s="612"/>
      <c r="H32" s="612"/>
      <c r="I32" s="612"/>
      <c r="J32" s="612"/>
      <c r="K32" s="612"/>
      <c r="L32" s="612"/>
      <c r="M32" s="612"/>
      <c r="N32" s="39"/>
      <c r="O32" s="39"/>
      <c r="P32" s="39"/>
      <c r="Q32" s="39"/>
      <c r="R32" s="39"/>
      <c r="S32" s="6"/>
      <c r="T32" s="6"/>
      <c r="U32" s="11"/>
    </row>
    <row r="33" spans="1:21" ht="12.75" customHeight="1">
      <c r="A33" s="5"/>
      <c r="B33" s="40"/>
      <c r="C33" s="59"/>
      <c r="D33" s="59"/>
      <c r="E33" s="59"/>
      <c r="F33" s="59"/>
      <c r="G33" s="59"/>
      <c r="H33" s="59"/>
      <c r="I33" s="59"/>
      <c r="J33" s="59"/>
      <c r="K33" s="59"/>
      <c r="L33" s="59"/>
      <c r="M33" s="59"/>
      <c r="N33" s="6"/>
      <c r="O33" s="6"/>
      <c r="P33" s="6"/>
      <c r="Q33" s="6"/>
      <c r="R33" s="6"/>
      <c r="S33" s="6"/>
      <c r="T33" s="6"/>
      <c r="U33" s="11"/>
    </row>
    <row r="34" spans="1:21" ht="13.15" customHeight="1">
      <c r="A34" s="5"/>
      <c r="B34" s="43"/>
      <c r="C34" s="558" t="s">
        <v>417</v>
      </c>
      <c r="D34" s="60"/>
      <c r="E34" s="60"/>
      <c r="F34" s="60"/>
      <c r="G34" s="60"/>
      <c r="H34" s="60"/>
      <c r="I34" s="60"/>
      <c r="J34" s="6"/>
      <c r="K34" s="587" t="s">
        <v>421</v>
      </c>
      <c r="L34" s="588"/>
      <c r="M34" s="588"/>
      <c r="N34" s="49"/>
      <c r="O34" s="6"/>
      <c r="P34" s="6"/>
      <c r="Q34" s="6"/>
      <c r="R34" s="6"/>
      <c r="S34" s="6"/>
      <c r="T34" s="6"/>
      <c r="U34" s="11"/>
    </row>
    <row r="35" spans="1:21" ht="13.9" customHeight="1">
      <c r="A35" s="5"/>
      <c r="B35" s="40"/>
      <c r="C35" s="6"/>
      <c r="D35" s="6"/>
      <c r="E35" s="6"/>
      <c r="F35" s="6"/>
      <c r="G35" s="6"/>
      <c r="H35" s="6"/>
      <c r="I35" s="6"/>
      <c r="J35" s="36"/>
      <c r="K35" s="36"/>
      <c r="L35" s="6"/>
      <c r="M35" s="6"/>
      <c r="N35" s="6"/>
      <c r="O35" s="6"/>
      <c r="P35" s="6"/>
      <c r="Q35" s="6"/>
      <c r="R35" s="6"/>
      <c r="S35" s="6"/>
      <c r="T35" s="6"/>
      <c r="U35" s="11"/>
    </row>
    <row r="36" spans="1:21" ht="19.5" customHeight="1">
      <c r="A36" s="5"/>
      <c r="B36" s="37">
        <f>B32+0.1</f>
        <v>5.4999999999999991</v>
      </c>
      <c r="C36" s="615" t="s">
        <v>16</v>
      </c>
      <c r="D36" s="616"/>
      <c r="E36" s="616"/>
      <c r="F36" s="616"/>
      <c r="G36" s="616"/>
      <c r="H36" s="616"/>
      <c r="I36" s="616"/>
      <c r="J36" s="616"/>
      <c r="K36" s="616"/>
      <c r="L36" s="616"/>
      <c r="M36" s="616"/>
      <c r="N36" s="39"/>
      <c r="O36" s="39"/>
      <c r="P36" s="39"/>
      <c r="Q36" s="39"/>
      <c r="R36" s="39"/>
      <c r="S36" s="6"/>
      <c r="T36" s="6"/>
      <c r="U36" s="11"/>
    </row>
    <row r="37" spans="1:21" ht="13.9" customHeight="1">
      <c r="A37" s="5"/>
      <c r="B37" s="40"/>
      <c r="C37" s="39"/>
      <c r="D37" s="39"/>
      <c r="E37" s="39"/>
      <c r="F37" s="39"/>
      <c r="G37" s="39"/>
      <c r="H37" s="39"/>
      <c r="I37" s="39"/>
      <c r="J37" s="39"/>
      <c r="K37" s="39"/>
      <c r="L37" s="39"/>
      <c r="M37" s="39"/>
      <c r="N37" s="39"/>
      <c r="O37" s="39"/>
      <c r="P37" s="39"/>
      <c r="Q37" s="39"/>
      <c r="R37" s="39"/>
      <c r="S37" s="6"/>
      <c r="T37" s="6"/>
      <c r="U37" s="11"/>
    </row>
    <row r="38" spans="1:21" ht="12.75" customHeight="1">
      <c r="A38" s="5"/>
      <c r="B38" s="43"/>
      <c r="C38" s="558" t="s">
        <v>417</v>
      </c>
      <c r="D38" s="46"/>
      <c r="E38" s="46"/>
      <c r="F38" s="46"/>
      <c r="G38" s="46"/>
      <c r="H38" s="46"/>
      <c r="I38" s="46"/>
      <c r="J38" s="6"/>
      <c r="K38" s="587" t="s">
        <v>422</v>
      </c>
      <c r="L38" s="588"/>
      <c r="M38" s="588"/>
      <c r="N38" s="49"/>
      <c r="O38" s="6"/>
      <c r="P38" s="6"/>
      <c r="Q38" s="6"/>
      <c r="R38" s="6"/>
      <c r="S38" s="6"/>
      <c r="T38" s="6"/>
      <c r="U38" s="11"/>
    </row>
    <row r="39" spans="1:21" ht="13.9" customHeight="1">
      <c r="A39" s="5"/>
      <c r="B39" s="40"/>
      <c r="C39" s="46"/>
      <c r="D39" s="46"/>
      <c r="E39" s="46"/>
      <c r="F39" s="46"/>
      <c r="G39" s="46"/>
      <c r="H39" s="46"/>
      <c r="I39" s="46"/>
      <c r="J39" s="46"/>
      <c r="K39" s="46"/>
      <c r="L39" s="6"/>
      <c r="M39" s="6"/>
      <c r="N39" s="6"/>
      <c r="O39" s="6"/>
      <c r="P39" s="6"/>
      <c r="Q39" s="6"/>
      <c r="R39" s="6"/>
      <c r="S39" s="6"/>
      <c r="T39" s="6"/>
      <c r="U39" s="11"/>
    </row>
    <row r="40" spans="1:21" ht="13.9" customHeight="1">
      <c r="A40" s="5"/>
      <c r="B40" s="61">
        <f>B36+0.1</f>
        <v>5.5999999999999988</v>
      </c>
      <c r="C40" s="585" t="s">
        <v>245</v>
      </c>
      <c r="D40" s="586"/>
      <c r="E40" s="586"/>
      <c r="F40" s="586"/>
      <c r="G40" s="586"/>
      <c r="H40" s="586"/>
      <c r="I40" s="586"/>
      <c r="J40" s="586"/>
      <c r="K40" s="586"/>
      <c r="L40" s="586"/>
      <c r="M40" s="586"/>
      <c r="N40" s="39"/>
      <c r="O40" s="39"/>
      <c r="P40" s="39"/>
      <c r="Q40" s="39"/>
      <c r="R40" s="39"/>
      <c r="S40" s="6"/>
      <c r="T40" s="6"/>
      <c r="U40" s="11"/>
    </row>
    <row r="41" spans="1:21" ht="13.15" customHeight="1">
      <c r="A41" s="5"/>
      <c r="B41" s="63"/>
      <c r="C41" s="586"/>
      <c r="D41" s="586"/>
      <c r="E41" s="586"/>
      <c r="F41" s="586"/>
      <c r="G41" s="586"/>
      <c r="H41" s="586"/>
      <c r="I41" s="586"/>
      <c r="J41" s="586"/>
      <c r="K41" s="586"/>
      <c r="L41" s="586"/>
      <c r="M41" s="586"/>
      <c r="N41" s="39"/>
      <c r="O41" s="39"/>
      <c r="P41" s="39"/>
      <c r="Q41" s="39"/>
      <c r="R41" s="39"/>
      <c r="S41" s="6"/>
      <c r="T41" s="6"/>
      <c r="U41" s="11"/>
    </row>
    <row r="42" spans="1:21" ht="13.15" customHeight="1">
      <c r="A42" s="5"/>
      <c r="B42" s="63"/>
      <c r="C42" s="586"/>
      <c r="D42" s="586"/>
      <c r="E42" s="586"/>
      <c r="F42" s="586"/>
      <c r="G42" s="586"/>
      <c r="H42" s="586"/>
      <c r="I42" s="586"/>
      <c r="J42" s="586"/>
      <c r="K42" s="586"/>
      <c r="L42" s="586"/>
      <c r="M42" s="586"/>
      <c r="N42" s="6"/>
      <c r="O42" s="6"/>
      <c r="P42" s="6"/>
      <c r="Q42" s="6"/>
      <c r="R42" s="6"/>
      <c r="S42" s="6"/>
      <c r="T42" s="6"/>
      <c r="U42" s="11"/>
    </row>
    <row r="43" spans="1:21" ht="13.9" customHeight="1">
      <c r="A43" s="5"/>
      <c r="B43" s="51"/>
      <c r="C43" s="58"/>
      <c r="D43" s="58"/>
      <c r="E43" s="58"/>
      <c r="F43" s="58"/>
      <c r="G43" s="58"/>
      <c r="H43" s="58"/>
      <c r="I43" s="58"/>
      <c r="J43" s="58"/>
      <c r="K43" s="58"/>
      <c r="L43" s="58"/>
      <c r="M43" s="58"/>
      <c r="N43" s="6"/>
      <c r="O43" s="6"/>
      <c r="P43" s="6"/>
      <c r="Q43" s="6"/>
      <c r="R43" s="6"/>
      <c r="S43" s="6"/>
      <c r="T43" s="6"/>
      <c r="U43" s="11"/>
    </row>
    <row r="44" spans="1:21" ht="13.15" customHeight="1">
      <c r="A44" s="5"/>
      <c r="B44" s="53"/>
      <c r="C44" s="558" t="s">
        <v>417</v>
      </c>
      <c r="D44" s="64"/>
      <c r="E44" s="64"/>
      <c r="F44" s="64"/>
      <c r="G44" s="64"/>
      <c r="H44" s="64"/>
      <c r="I44" s="64"/>
      <c r="J44" s="6"/>
      <c r="K44" s="587" t="s">
        <v>423</v>
      </c>
      <c r="L44" s="588"/>
      <c r="M44" s="588"/>
      <c r="N44" s="49"/>
      <c r="O44" s="6"/>
      <c r="P44" s="6"/>
      <c r="Q44" s="6"/>
      <c r="R44" s="6"/>
      <c r="S44" s="6"/>
      <c r="T44" s="6"/>
      <c r="U44" s="11"/>
    </row>
    <row r="45" spans="1:21" ht="13.9" customHeight="1">
      <c r="A45" s="5"/>
      <c r="B45" s="63"/>
      <c r="C45" s="6"/>
      <c r="D45" s="6"/>
      <c r="E45" s="6"/>
      <c r="F45" s="6"/>
      <c r="G45" s="6"/>
      <c r="H45" s="6"/>
      <c r="I45" s="6"/>
      <c r="J45" s="6"/>
      <c r="K45" s="6"/>
      <c r="L45" s="6"/>
      <c r="M45" s="6"/>
      <c r="N45" s="6"/>
      <c r="O45" s="6"/>
      <c r="P45" s="6"/>
      <c r="Q45" s="6"/>
      <c r="R45" s="6"/>
      <c r="S45" s="6"/>
      <c r="T45" s="6"/>
      <c r="U45" s="11"/>
    </row>
    <row r="46" spans="1:21" ht="12.75" customHeight="1">
      <c r="A46" s="5"/>
      <c r="B46" s="61">
        <f>B40+0.1</f>
        <v>5.6999999999999984</v>
      </c>
      <c r="C46" s="585" t="s">
        <v>17</v>
      </c>
      <c r="D46" s="586"/>
      <c r="E46" s="586"/>
      <c r="F46" s="586"/>
      <c r="G46" s="586"/>
      <c r="H46" s="586"/>
      <c r="I46" s="586"/>
      <c r="J46" s="586"/>
      <c r="K46" s="586"/>
      <c r="L46" s="586"/>
      <c r="M46" s="586"/>
      <c r="N46" s="39"/>
      <c r="O46" s="39"/>
      <c r="P46" s="39"/>
      <c r="Q46" s="39"/>
      <c r="R46" s="39"/>
      <c r="S46" s="6"/>
      <c r="T46" s="6"/>
      <c r="U46" s="11"/>
    </row>
    <row r="47" spans="1:21" ht="13.9" customHeight="1">
      <c r="A47" s="5"/>
      <c r="B47" s="51"/>
      <c r="C47" s="606"/>
      <c r="D47" s="606"/>
      <c r="E47" s="606"/>
      <c r="F47" s="606"/>
      <c r="G47" s="606"/>
      <c r="H47" s="606"/>
      <c r="I47" s="606"/>
      <c r="J47" s="606"/>
      <c r="K47" s="606"/>
      <c r="L47" s="6"/>
      <c r="M47" s="6"/>
      <c r="N47" s="6"/>
      <c r="O47" s="6"/>
      <c r="P47" s="6"/>
      <c r="Q47" s="6"/>
      <c r="R47" s="6"/>
      <c r="S47" s="6"/>
      <c r="T47" s="6"/>
      <c r="U47" s="11"/>
    </row>
    <row r="48" spans="1:21" ht="13.15" customHeight="1">
      <c r="A48" s="5"/>
      <c r="B48" s="53"/>
      <c r="C48" s="558" t="s">
        <v>417</v>
      </c>
      <c r="D48" s="65"/>
      <c r="E48" s="65"/>
      <c r="F48" s="65"/>
      <c r="G48" s="65"/>
      <c r="H48" s="65"/>
      <c r="I48" s="65"/>
      <c r="J48" s="6"/>
      <c r="K48" s="587" t="s">
        <v>424</v>
      </c>
      <c r="L48" s="588"/>
      <c r="M48" s="588"/>
      <c r="N48" s="6"/>
      <c r="O48" s="6"/>
      <c r="P48" s="6"/>
      <c r="Q48" s="6"/>
      <c r="R48" s="6"/>
      <c r="S48" s="6"/>
      <c r="T48" s="6"/>
      <c r="U48" s="11"/>
    </row>
    <row r="49" spans="1:21" ht="13.9" customHeight="1">
      <c r="A49" s="5"/>
      <c r="B49" s="63"/>
      <c r="C49" s="6"/>
      <c r="D49" s="6"/>
      <c r="E49" s="6"/>
      <c r="F49" s="6"/>
      <c r="G49" s="6"/>
      <c r="H49" s="6"/>
      <c r="I49" s="6"/>
      <c r="J49" s="6"/>
      <c r="K49" s="607"/>
      <c r="L49" s="607"/>
      <c r="M49" s="6"/>
      <c r="N49" s="6"/>
      <c r="O49" s="6"/>
      <c r="P49" s="6"/>
      <c r="Q49" s="6"/>
      <c r="R49" s="6"/>
      <c r="S49" s="6"/>
      <c r="T49" s="6"/>
      <c r="U49" s="11"/>
    </row>
    <row r="50" spans="1:21" ht="14.25" customHeight="1">
      <c r="A50" s="5"/>
      <c r="B50" s="61">
        <f>B46+0.1</f>
        <v>5.799999999999998</v>
      </c>
      <c r="C50" s="585" t="s">
        <v>18</v>
      </c>
      <c r="D50" s="586"/>
      <c r="E50" s="586"/>
      <c r="F50" s="586"/>
      <c r="G50" s="586"/>
      <c r="H50" s="586"/>
      <c r="I50" s="586"/>
      <c r="J50" s="586"/>
      <c r="K50" s="586"/>
      <c r="L50" s="586"/>
      <c r="M50" s="586"/>
      <c r="N50" s="39"/>
      <c r="O50" s="39"/>
      <c r="P50" s="39"/>
      <c r="Q50" s="39"/>
      <c r="R50" s="39"/>
      <c r="S50" s="6"/>
      <c r="T50" s="6"/>
      <c r="U50" s="11"/>
    </row>
    <row r="51" spans="1:21" ht="12.75" customHeight="1">
      <c r="A51" s="5"/>
      <c r="B51" s="63"/>
      <c r="C51" s="39"/>
      <c r="D51" s="39"/>
      <c r="E51" s="39"/>
      <c r="F51" s="39"/>
      <c r="G51" s="39"/>
      <c r="H51" s="39"/>
      <c r="I51" s="39"/>
      <c r="J51" s="39"/>
      <c r="K51" s="39"/>
      <c r="L51" s="39"/>
      <c r="M51" s="39"/>
      <c r="N51" s="39"/>
      <c r="O51" s="39"/>
      <c r="P51" s="39"/>
      <c r="Q51" s="39"/>
      <c r="R51" s="39"/>
      <c r="S51" s="6"/>
      <c r="T51" s="6"/>
      <c r="U51" s="11"/>
    </row>
    <row r="52" spans="1:21" ht="13.15" customHeight="1">
      <c r="A52" s="5"/>
      <c r="B52" s="53"/>
      <c r="C52" s="558" t="s">
        <v>417</v>
      </c>
      <c r="D52" s="65"/>
      <c r="E52" s="65"/>
      <c r="F52" s="65"/>
      <c r="G52" s="65"/>
      <c r="H52" s="65"/>
      <c r="I52" s="65"/>
      <c r="J52" s="6"/>
      <c r="K52" s="587" t="s">
        <v>425</v>
      </c>
      <c r="L52" s="588"/>
      <c r="M52" s="588"/>
      <c r="N52" s="6"/>
      <c r="O52" s="6"/>
      <c r="P52" s="6"/>
      <c r="Q52" s="6"/>
      <c r="R52" s="6"/>
      <c r="S52" s="6"/>
      <c r="T52" s="6"/>
      <c r="U52" s="11"/>
    </row>
    <row r="53" spans="1:21" ht="13.15" customHeight="1">
      <c r="A53" s="5"/>
      <c r="B53" s="63"/>
      <c r="C53" s="62"/>
      <c r="D53" s="62"/>
      <c r="E53" s="62"/>
      <c r="F53" s="62"/>
      <c r="G53" s="62"/>
      <c r="H53" s="62"/>
      <c r="I53" s="62"/>
      <c r="J53" s="66"/>
      <c r="K53" s="66"/>
      <c r="L53" s="6"/>
      <c r="M53" s="6"/>
      <c r="N53" s="6"/>
      <c r="O53" s="6"/>
      <c r="P53" s="6"/>
      <c r="Q53" s="6"/>
      <c r="R53" s="6"/>
      <c r="S53" s="6"/>
      <c r="T53" s="6"/>
      <c r="U53" s="11"/>
    </row>
    <row r="54" spans="1:21" ht="12.75" customHeight="1">
      <c r="A54" s="5"/>
      <c r="B54" s="61">
        <v>5.9</v>
      </c>
      <c r="C54" s="67" t="s">
        <v>19</v>
      </c>
      <c r="D54" s="39"/>
      <c r="E54" s="39"/>
      <c r="F54" s="39"/>
      <c r="G54" s="39"/>
      <c r="H54" s="39"/>
      <c r="I54" s="39"/>
      <c r="J54" s="39"/>
      <c r="K54" s="39"/>
      <c r="L54" s="39"/>
      <c r="M54" s="39"/>
      <c r="N54" s="39"/>
      <c r="O54" s="39"/>
      <c r="P54" s="39"/>
      <c r="Q54" s="39"/>
      <c r="R54" s="39"/>
      <c r="S54" s="6"/>
      <c r="T54" s="6"/>
      <c r="U54" s="11"/>
    </row>
    <row r="55" spans="1:21" ht="12.75" customHeight="1">
      <c r="A55" s="5"/>
      <c r="B55" s="63"/>
      <c r="C55" s="39"/>
      <c r="D55" s="39"/>
      <c r="E55" s="39"/>
      <c r="F55" s="39"/>
      <c r="G55" s="39"/>
      <c r="H55" s="39"/>
      <c r="I55" s="39"/>
      <c r="J55" s="39"/>
      <c r="K55" s="39"/>
      <c r="L55" s="39"/>
      <c r="M55" s="39"/>
      <c r="N55" s="39"/>
      <c r="O55" s="39"/>
      <c r="P55" s="39"/>
      <c r="Q55" s="39"/>
      <c r="R55" s="39"/>
      <c r="S55" s="6"/>
      <c r="T55" s="6"/>
      <c r="U55" s="11"/>
    </row>
    <row r="56" spans="1:21" ht="12.75" customHeight="1">
      <c r="A56" s="5"/>
      <c r="B56" s="63"/>
      <c r="C56" s="40"/>
      <c r="D56" s="39"/>
      <c r="E56" s="618" t="s">
        <v>20</v>
      </c>
      <c r="F56" s="619"/>
      <c r="G56" s="619"/>
      <c r="H56" s="619"/>
      <c r="I56" s="619"/>
      <c r="J56" s="39"/>
      <c r="K56" s="39"/>
      <c r="L56" s="39"/>
      <c r="M56" s="39"/>
      <c r="N56" s="39"/>
      <c r="O56" s="39"/>
      <c r="P56" s="39"/>
      <c r="Q56" s="39"/>
      <c r="R56" s="39"/>
      <c r="S56" s="39"/>
      <c r="T56" s="6"/>
      <c r="U56" s="11"/>
    </row>
    <row r="57" spans="1:21" ht="12.75" customHeight="1">
      <c r="A57" s="5"/>
      <c r="B57" s="63"/>
      <c r="C57" s="40"/>
      <c r="D57" s="39"/>
      <c r="E57" s="620"/>
      <c r="F57" s="621"/>
      <c r="G57" s="621"/>
      <c r="H57" s="621"/>
      <c r="I57" s="621"/>
      <c r="J57" s="39"/>
      <c r="K57" s="39"/>
      <c r="L57" s="39"/>
      <c r="M57" s="39"/>
      <c r="N57" s="39"/>
      <c r="O57" s="39"/>
      <c r="P57" s="39"/>
      <c r="Q57" s="39"/>
      <c r="R57" s="39"/>
      <c r="S57" s="39"/>
      <c r="T57" s="6"/>
      <c r="U57" s="11"/>
    </row>
    <row r="58" spans="1:21" ht="12.75" customHeight="1">
      <c r="A58" s="5"/>
      <c r="B58" s="63"/>
      <c r="C58" s="40"/>
      <c r="D58" s="39"/>
      <c r="E58" s="179"/>
      <c r="F58" s="179"/>
      <c r="G58" s="179"/>
      <c r="H58" s="179"/>
      <c r="I58" s="179"/>
      <c r="J58" s="39"/>
      <c r="K58" s="39"/>
      <c r="L58" s="39"/>
      <c r="M58" s="39"/>
      <c r="N58" s="39"/>
      <c r="O58" s="39"/>
      <c r="P58" s="39"/>
      <c r="Q58" s="39"/>
      <c r="R58" s="39"/>
      <c r="S58" s="39"/>
      <c r="T58" s="6"/>
      <c r="U58" s="11"/>
    </row>
    <row r="59" spans="1:21" ht="12.75" customHeight="1">
      <c r="A59" s="5"/>
      <c r="B59" s="63"/>
      <c r="C59" s="40"/>
      <c r="D59" s="39"/>
      <c r="E59" s="247" t="s">
        <v>269</v>
      </c>
      <c r="F59" s="247"/>
      <c r="G59" s="70">
        <v>2019</v>
      </c>
      <c r="H59" s="70">
        <v>2020</v>
      </c>
      <c r="I59" s="70">
        <v>2021</v>
      </c>
      <c r="J59" s="39"/>
      <c r="K59" s="39"/>
      <c r="L59" s="39"/>
      <c r="M59" s="39"/>
      <c r="N59" s="39"/>
      <c r="O59" s="39"/>
      <c r="P59" s="39"/>
      <c r="Q59" s="39"/>
      <c r="R59" s="39"/>
      <c r="S59" s="39"/>
      <c r="T59" s="6"/>
      <c r="U59" s="11"/>
    </row>
    <row r="60" spans="1:21" ht="12.75" customHeight="1">
      <c r="A60" s="5"/>
      <c r="B60" s="63"/>
      <c r="C60" s="40"/>
      <c r="D60" s="39"/>
      <c r="E60" s="71" t="s">
        <v>21</v>
      </c>
      <c r="F60" s="72"/>
      <c r="G60" s="73">
        <v>100.6</v>
      </c>
      <c r="H60" s="73">
        <v>104.24</v>
      </c>
      <c r="I60" s="73">
        <v>105.91</v>
      </c>
      <c r="J60" s="39"/>
      <c r="K60" s="39"/>
      <c r="L60" s="39"/>
      <c r="M60" s="39"/>
      <c r="N60" s="39"/>
      <c r="O60" s="39"/>
      <c r="P60" s="39"/>
      <c r="Q60" s="39"/>
      <c r="R60" s="39"/>
      <c r="S60" s="39"/>
      <c r="T60" s="6"/>
      <c r="U60" s="11"/>
    </row>
    <row r="61" spans="1:21" ht="12.75" customHeight="1">
      <c r="A61" s="5"/>
      <c r="B61" s="63"/>
      <c r="C61" s="40"/>
      <c r="D61" s="39"/>
      <c r="E61" s="74" t="s">
        <v>22</v>
      </c>
      <c r="F61" s="75"/>
      <c r="G61" s="76">
        <v>101.18</v>
      </c>
      <c r="H61" s="76">
        <v>102.94</v>
      </c>
      <c r="I61" s="76">
        <v>106.58</v>
      </c>
      <c r="J61" s="39"/>
      <c r="K61" s="39"/>
      <c r="L61" s="39"/>
      <c r="M61" s="39"/>
      <c r="N61" s="39"/>
      <c r="O61" s="39"/>
      <c r="P61" s="39"/>
      <c r="Q61" s="39"/>
      <c r="R61" s="39"/>
      <c r="S61" s="39"/>
      <c r="T61" s="6"/>
      <c r="U61" s="11"/>
    </row>
    <row r="62" spans="1:21" ht="12.75" customHeight="1">
      <c r="A62" s="5"/>
      <c r="B62" s="63"/>
      <c r="C62" s="40"/>
      <c r="D62" s="39"/>
      <c r="E62" s="77" t="s">
        <v>23</v>
      </c>
      <c r="F62" s="58"/>
      <c r="G62" s="78">
        <v>101.62</v>
      </c>
      <c r="H62" s="78">
        <v>105.53</v>
      </c>
      <c r="I62" s="78">
        <v>107.12</v>
      </c>
      <c r="J62" s="39"/>
      <c r="K62" s="39"/>
      <c r="L62" s="39"/>
      <c r="M62" s="39"/>
      <c r="N62" s="39"/>
      <c r="O62" s="39"/>
      <c r="P62" s="39"/>
      <c r="Q62" s="39"/>
      <c r="R62" s="39"/>
      <c r="S62" s="39"/>
      <c r="T62" s="6"/>
      <c r="U62" s="11"/>
    </row>
    <row r="63" spans="1:21" ht="12.75" customHeight="1">
      <c r="A63" s="5"/>
      <c r="B63" s="63"/>
      <c r="C63" s="40"/>
      <c r="D63" s="39"/>
      <c r="E63" s="74" t="s">
        <v>24</v>
      </c>
      <c r="F63" s="75"/>
      <c r="G63" s="76">
        <v>102.12</v>
      </c>
      <c r="H63" s="76">
        <v>105.7</v>
      </c>
      <c r="I63" s="76">
        <v>107.76</v>
      </c>
      <c r="J63" s="39"/>
      <c r="K63" s="39"/>
      <c r="L63" s="39"/>
      <c r="M63" s="39"/>
      <c r="N63" s="39"/>
      <c r="O63" s="39"/>
      <c r="P63" s="39"/>
      <c r="Q63" s="39"/>
      <c r="R63" s="39"/>
      <c r="S63" s="39"/>
      <c r="T63" s="6"/>
      <c r="U63" s="11"/>
    </row>
    <row r="64" spans="1:21" ht="12.75" customHeight="1">
      <c r="A64" s="5"/>
      <c r="B64" s="63"/>
      <c r="C64" s="40"/>
      <c r="D64" s="39"/>
      <c r="E64" s="77" t="s">
        <v>25</v>
      </c>
      <c r="F64" s="58"/>
      <c r="G64" s="78">
        <v>102.44</v>
      </c>
      <c r="H64" s="78">
        <v>105.36</v>
      </c>
      <c r="I64" s="78">
        <v>108.84</v>
      </c>
      <c r="J64" s="39"/>
      <c r="K64" s="39"/>
      <c r="L64" s="39"/>
      <c r="M64" s="39"/>
      <c r="N64" s="39"/>
      <c r="O64" s="39"/>
      <c r="P64" s="39"/>
      <c r="Q64" s="39"/>
      <c r="R64" s="39"/>
      <c r="S64" s="39"/>
      <c r="T64" s="6"/>
      <c r="U64" s="11"/>
    </row>
    <row r="65" spans="1:21" ht="12.75" customHeight="1">
      <c r="A65" s="5"/>
      <c r="B65" s="63"/>
      <c r="C65" s="40"/>
      <c r="D65" s="39"/>
      <c r="E65" s="74" t="s">
        <v>26</v>
      </c>
      <c r="F65" s="75"/>
      <c r="G65" s="76">
        <v>102.71</v>
      </c>
      <c r="H65" s="76">
        <v>104.97</v>
      </c>
      <c r="I65" s="76">
        <v>108.78</v>
      </c>
      <c r="J65" s="39"/>
      <c r="K65" s="39"/>
      <c r="L65" s="39"/>
      <c r="M65" s="39"/>
      <c r="N65" s="39"/>
      <c r="O65" s="39"/>
      <c r="P65" s="39"/>
      <c r="Q65" s="39"/>
      <c r="R65" s="39"/>
      <c r="S65" s="39"/>
      <c r="T65" s="6"/>
      <c r="U65" s="11"/>
    </row>
    <row r="66" spans="1:21" ht="12.75" customHeight="1">
      <c r="A66" s="5"/>
      <c r="B66" s="63"/>
      <c r="C66" s="40"/>
      <c r="D66" s="39"/>
      <c r="E66" s="77" t="s">
        <v>27</v>
      </c>
      <c r="F66" s="58"/>
      <c r="G66" s="78">
        <v>102.94</v>
      </c>
      <c r="H66" s="78">
        <v>104.97</v>
      </c>
      <c r="I66" s="78">
        <v>109.14</v>
      </c>
      <c r="J66" s="39"/>
      <c r="K66" s="39"/>
      <c r="L66" s="39"/>
      <c r="M66" s="39"/>
      <c r="N66" s="39"/>
      <c r="O66" s="39"/>
      <c r="P66" s="39"/>
      <c r="Q66" s="39"/>
      <c r="R66" s="39"/>
      <c r="S66" s="39"/>
      <c r="T66" s="6"/>
      <c r="U66" s="11"/>
    </row>
    <row r="67" spans="1:21" ht="12.75" customHeight="1">
      <c r="A67" s="5"/>
      <c r="B67" s="63"/>
      <c r="C67" s="40"/>
      <c r="D67" s="39"/>
      <c r="E67" s="74" t="s">
        <v>28</v>
      </c>
      <c r="F67" s="75"/>
      <c r="G67" s="76">
        <v>103.03</v>
      </c>
      <c r="H67" s="76">
        <v>104.96</v>
      </c>
      <c r="I67" s="76">
        <v>109.62</v>
      </c>
      <c r="J67" s="39"/>
      <c r="K67" s="39"/>
      <c r="L67" s="39"/>
      <c r="M67" s="39"/>
      <c r="N67" s="39"/>
      <c r="O67" s="39"/>
      <c r="P67" s="39"/>
      <c r="Q67" s="39"/>
      <c r="R67" s="39"/>
      <c r="S67" s="39"/>
      <c r="T67" s="6"/>
      <c r="U67" s="11"/>
    </row>
    <row r="68" spans="1:21" ht="12.75" customHeight="1">
      <c r="A68" s="5"/>
      <c r="B68" s="63"/>
      <c r="C68" s="40"/>
      <c r="D68" s="39"/>
      <c r="E68" s="77" t="s">
        <v>29</v>
      </c>
      <c r="F68" s="58"/>
      <c r="G68" s="78">
        <v>103.26</v>
      </c>
      <c r="H68" s="78">
        <v>105.29</v>
      </c>
      <c r="I68" s="78">
        <v>110.04</v>
      </c>
      <c r="J68" s="39"/>
      <c r="K68" s="39"/>
      <c r="L68" s="39"/>
      <c r="M68" s="39"/>
      <c r="N68" s="39"/>
      <c r="O68" s="39"/>
      <c r="P68" s="39"/>
      <c r="Q68" s="39"/>
      <c r="R68" s="39"/>
      <c r="S68" s="39"/>
      <c r="T68" s="6"/>
      <c r="U68" s="11"/>
    </row>
    <row r="69" spans="1:21" ht="12.75" customHeight="1">
      <c r="A69" s="5"/>
      <c r="B69" s="63"/>
      <c r="C69" s="40"/>
      <c r="D69" s="39"/>
      <c r="E69" s="74" t="s">
        <v>30</v>
      </c>
      <c r="F69" s="75"/>
      <c r="G69" s="76">
        <v>103.43</v>
      </c>
      <c r="H69" s="76">
        <v>105.23</v>
      </c>
      <c r="I69" s="76">
        <v>110.06</v>
      </c>
      <c r="J69" s="39"/>
      <c r="K69" s="39"/>
      <c r="L69" s="39"/>
      <c r="M69" s="39"/>
      <c r="N69" s="39"/>
      <c r="O69" s="39"/>
      <c r="P69" s="39"/>
      <c r="Q69" s="39"/>
      <c r="R69" s="39"/>
      <c r="S69" s="39"/>
      <c r="T69" s="6"/>
      <c r="U69" s="11"/>
    </row>
    <row r="70" spans="1:21" ht="12.75" customHeight="1">
      <c r="A70" s="5"/>
      <c r="B70" s="63"/>
      <c r="C70" s="40"/>
      <c r="D70" s="39"/>
      <c r="E70" s="77" t="s">
        <v>31</v>
      </c>
      <c r="F70" s="58"/>
      <c r="G70" s="78">
        <v>103.54</v>
      </c>
      <c r="H70" s="78">
        <v>105.08</v>
      </c>
      <c r="I70" s="78">
        <v>110.6</v>
      </c>
      <c r="J70" s="39"/>
      <c r="K70" s="39"/>
      <c r="L70" s="39"/>
      <c r="M70" s="39"/>
      <c r="N70" s="39"/>
      <c r="O70" s="39"/>
      <c r="P70" s="39"/>
      <c r="Q70" s="39"/>
      <c r="R70" s="39"/>
      <c r="S70" s="39"/>
      <c r="T70" s="6"/>
      <c r="U70" s="11"/>
    </row>
    <row r="71" spans="1:21" ht="12.75" customHeight="1">
      <c r="A71" s="5"/>
      <c r="B71" s="63"/>
      <c r="C71" s="40"/>
      <c r="D71" s="39"/>
      <c r="E71" s="79" t="s">
        <v>32</v>
      </c>
      <c r="F71" s="80"/>
      <c r="G71" s="81">
        <v>103.8</v>
      </c>
      <c r="H71" s="81">
        <v>105.48</v>
      </c>
      <c r="I71" s="81">
        <v>111.41</v>
      </c>
      <c r="J71" s="39"/>
      <c r="K71" s="39"/>
      <c r="L71" s="39"/>
      <c r="M71" s="39"/>
      <c r="N71" s="39"/>
      <c r="O71" s="39"/>
      <c r="P71" s="39"/>
      <c r="Q71" s="39"/>
      <c r="R71" s="39"/>
      <c r="S71" s="39"/>
      <c r="T71" s="6"/>
      <c r="U71" s="11"/>
    </row>
    <row r="72" spans="1:21" ht="12.75" customHeight="1">
      <c r="A72" s="5"/>
      <c r="B72" s="63"/>
      <c r="C72" s="40"/>
      <c r="D72" s="39"/>
      <c r="E72" s="261" t="s">
        <v>268</v>
      </c>
      <c r="F72" s="262"/>
      <c r="G72" s="262"/>
      <c r="H72" s="263"/>
      <c r="I72" s="100"/>
      <c r="J72" s="39"/>
      <c r="K72" s="39"/>
      <c r="L72" s="39"/>
      <c r="M72" s="39"/>
      <c r="N72" s="39"/>
      <c r="O72" s="39"/>
      <c r="P72" s="39"/>
      <c r="Q72" s="39"/>
      <c r="R72" s="39"/>
      <c r="S72" s="39"/>
      <c r="T72" s="6"/>
      <c r="U72" s="11"/>
    </row>
    <row r="73" spans="1:21" ht="12.75" customHeight="1">
      <c r="A73" s="5"/>
      <c r="B73" s="63"/>
      <c r="C73" s="39"/>
      <c r="D73" s="39"/>
      <c r="E73" s="39"/>
      <c r="F73" s="39"/>
      <c r="G73" s="39"/>
      <c r="H73" s="39"/>
      <c r="I73" s="39"/>
      <c r="J73" s="39"/>
      <c r="K73" s="39"/>
      <c r="L73" s="39"/>
      <c r="M73" s="39"/>
      <c r="N73" s="39"/>
      <c r="O73" s="39"/>
      <c r="P73" s="39"/>
      <c r="Q73" s="39"/>
      <c r="R73" s="39"/>
      <c r="S73" s="6"/>
      <c r="T73" s="6"/>
      <c r="U73" s="11"/>
    </row>
    <row r="74" spans="1:21" ht="12.75" customHeight="1">
      <c r="A74" s="5"/>
      <c r="B74" s="63"/>
      <c r="C74" s="7" t="s">
        <v>270</v>
      </c>
      <c r="D74" s="39"/>
      <c r="E74" s="39"/>
      <c r="F74" s="39"/>
      <c r="G74" s="39"/>
      <c r="H74" s="39"/>
      <c r="I74" s="39"/>
      <c r="J74" s="39"/>
      <c r="K74" s="39"/>
      <c r="L74" s="39"/>
      <c r="M74" s="39"/>
      <c r="N74" s="39"/>
      <c r="O74" s="39"/>
      <c r="P74" s="39"/>
      <c r="Q74" s="39"/>
      <c r="R74" s="39"/>
      <c r="S74" s="6"/>
      <c r="T74" s="6"/>
      <c r="U74" s="11"/>
    </row>
    <row r="75" spans="1:21" ht="12.75" customHeight="1">
      <c r="A75" s="5"/>
      <c r="B75" s="63"/>
      <c r="C75" s="7" t="s">
        <v>271</v>
      </c>
      <c r="D75" s="62"/>
      <c r="E75" s="62"/>
      <c r="F75" s="39"/>
      <c r="G75" s="39"/>
      <c r="H75" s="39"/>
      <c r="I75" s="39"/>
      <c r="J75" s="39"/>
      <c r="K75" s="39"/>
      <c r="L75" s="39"/>
      <c r="M75" s="39"/>
      <c r="N75" s="39"/>
      <c r="O75" s="39"/>
      <c r="P75" s="39"/>
      <c r="Q75" s="39"/>
      <c r="R75" s="39"/>
      <c r="S75" s="6"/>
      <c r="T75" s="6"/>
      <c r="U75" s="11"/>
    </row>
    <row r="76" spans="1:21" ht="12.75" customHeight="1">
      <c r="A76" s="5"/>
      <c r="B76" s="63"/>
      <c r="C76" s="7" t="s">
        <v>272</v>
      </c>
      <c r="D76" s="39"/>
      <c r="E76" s="39"/>
      <c r="F76" s="39"/>
      <c r="G76" s="39"/>
      <c r="H76" s="39"/>
      <c r="I76" s="39"/>
      <c r="J76" s="39"/>
      <c r="K76" s="39"/>
      <c r="L76" s="39"/>
      <c r="M76" s="39"/>
      <c r="N76" s="39"/>
      <c r="O76" s="39"/>
      <c r="P76" s="39"/>
      <c r="Q76" s="39"/>
      <c r="R76" s="39"/>
      <c r="S76" s="6"/>
      <c r="T76" s="6"/>
      <c r="U76" s="11"/>
    </row>
    <row r="77" spans="1:21" ht="12.75" customHeight="1">
      <c r="A77" s="5"/>
      <c r="B77" s="63"/>
      <c r="C77" s="480" t="s">
        <v>308</v>
      </c>
      <c r="D77" s="39"/>
      <c r="E77" s="39"/>
      <c r="F77" s="39"/>
      <c r="G77" s="39"/>
      <c r="H77" s="39"/>
      <c r="I77" s="39"/>
      <c r="J77" s="39"/>
      <c r="K77" s="39"/>
      <c r="L77" s="39"/>
      <c r="M77" s="39"/>
      <c r="N77" s="39"/>
      <c r="O77" s="39"/>
      <c r="P77" s="39"/>
      <c r="Q77" s="39"/>
      <c r="R77" s="39"/>
      <c r="S77" s="6"/>
      <c r="T77" s="6"/>
      <c r="U77" s="11"/>
    </row>
    <row r="78" spans="1:21" ht="13.9" customHeight="1">
      <c r="A78" s="5"/>
      <c r="B78" s="63"/>
      <c r="C78" s="39"/>
      <c r="D78" s="39"/>
      <c r="E78" s="39"/>
      <c r="F78" s="39"/>
      <c r="G78" s="39"/>
      <c r="H78" s="39"/>
      <c r="I78" s="39"/>
      <c r="J78" s="39"/>
      <c r="K78" s="39"/>
      <c r="L78" s="39"/>
      <c r="M78" s="39"/>
      <c r="N78" s="39"/>
      <c r="O78" s="39"/>
      <c r="P78" s="39"/>
      <c r="Q78" s="39"/>
      <c r="R78" s="39"/>
      <c r="S78" s="6"/>
      <c r="T78" s="6"/>
      <c r="U78" s="11"/>
    </row>
    <row r="79" spans="1:21" ht="13.15" customHeight="1">
      <c r="A79" s="5"/>
      <c r="B79" s="43"/>
      <c r="C79" s="558" t="s">
        <v>417</v>
      </c>
      <c r="D79" s="65"/>
      <c r="E79" s="65"/>
      <c r="F79" s="65"/>
      <c r="G79" s="65"/>
      <c r="H79" s="65"/>
      <c r="I79" s="65"/>
      <c r="J79" s="49"/>
      <c r="K79" s="602" t="s">
        <v>426</v>
      </c>
      <c r="L79" s="603"/>
      <c r="M79" s="603"/>
      <c r="N79" s="6"/>
      <c r="O79" s="6"/>
      <c r="P79" s="6"/>
      <c r="Q79" s="6"/>
      <c r="R79" s="6"/>
      <c r="S79" s="6"/>
      <c r="T79" s="6"/>
      <c r="U79" s="11"/>
    </row>
    <row r="80" spans="1:21" ht="13.15" customHeight="1">
      <c r="A80" s="5"/>
      <c r="B80" s="63"/>
      <c r="C80" s="62"/>
      <c r="D80" s="62"/>
      <c r="E80" s="62"/>
      <c r="F80" s="6"/>
      <c r="G80" s="62"/>
      <c r="H80" s="62"/>
      <c r="I80" s="62"/>
      <c r="J80" s="66"/>
      <c r="K80" s="66"/>
      <c r="L80" s="6"/>
      <c r="M80" s="6"/>
      <c r="N80" s="6"/>
      <c r="O80" s="6"/>
      <c r="P80" s="6"/>
      <c r="Q80" s="6"/>
      <c r="R80" s="6"/>
      <c r="S80" s="6"/>
      <c r="T80" s="6"/>
      <c r="U80" s="11"/>
    </row>
    <row r="81" spans="1:21" ht="14.25" customHeight="1">
      <c r="A81" s="5"/>
      <c r="B81" s="83">
        <v>5.0999999999999996</v>
      </c>
      <c r="C81" s="84" t="s">
        <v>274</v>
      </c>
      <c r="D81" s="39"/>
      <c r="E81" s="39"/>
      <c r="F81" s="39"/>
      <c r="G81" s="39"/>
      <c r="H81" s="39"/>
      <c r="I81" s="39"/>
      <c r="J81" s="39"/>
      <c r="K81" s="39"/>
      <c r="L81" s="39"/>
      <c r="M81" s="39"/>
      <c r="N81" s="39"/>
      <c r="O81" s="39"/>
      <c r="P81" s="39"/>
      <c r="Q81" s="39"/>
      <c r="R81" s="39"/>
      <c r="S81" s="6"/>
      <c r="T81" s="6"/>
      <c r="U81" s="11"/>
    </row>
    <row r="82" spans="1:21" ht="14.25" customHeight="1">
      <c r="A82" s="5"/>
      <c r="B82" s="83"/>
      <c r="C82" s="68" t="s">
        <v>33</v>
      </c>
      <c r="D82" s="39"/>
      <c r="E82" s="39"/>
      <c r="F82" s="39"/>
      <c r="G82" s="39"/>
      <c r="H82" s="39"/>
      <c r="I82" s="39"/>
      <c r="J82" s="39"/>
      <c r="K82" s="39"/>
      <c r="L82" s="39"/>
      <c r="M82" s="39"/>
      <c r="N82" s="39"/>
      <c r="O82" s="39"/>
      <c r="P82" s="39"/>
      <c r="Q82" s="39"/>
      <c r="R82" s="39"/>
      <c r="S82" s="6"/>
      <c r="T82" s="6"/>
      <c r="U82" s="11"/>
    </row>
    <row r="83" spans="1:21" ht="14.25" customHeight="1">
      <c r="A83" s="5"/>
      <c r="B83" s="83"/>
      <c r="C83" s="85"/>
      <c r="D83" s="39"/>
      <c r="E83" s="7" t="s">
        <v>304</v>
      </c>
      <c r="F83" s="6"/>
      <c r="G83" s="39"/>
      <c r="H83" s="39"/>
      <c r="I83" s="39"/>
      <c r="J83" s="39"/>
      <c r="K83" s="39"/>
      <c r="L83" s="39"/>
      <c r="M83" s="39"/>
      <c r="N83" s="39"/>
      <c r="O83" s="39"/>
      <c r="P83" s="39"/>
      <c r="Q83" s="39"/>
      <c r="R83" s="39"/>
      <c r="S83" s="39"/>
      <c r="T83" s="6"/>
      <c r="U83" s="11"/>
    </row>
    <row r="84" spans="1:21" ht="14.25" customHeight="1">
      <c r="A84" s="5"/>
      <c r="B84" s="83"/>
      <c r="C84" s="85"/>
      <c r="D84" s="39"/>
      <c r="E84" s="68"/>
      <c r="F84" s="6"/>
      <c r="G84" s="39"/>
      <c r="H84" s="39"/>
      <c r="I84" s="39"/>
      <c r="J84" s="39"/>
      <c r="K84" s="39"/>
      <c r="L84" s="39"/>
      <c r="M84" s="39"/>
      <c r="N84" s="39"/>
      <c r="O84" s="39"/>
      <c r="P84" s="39"/>
      <c r="Q84" s="39"/>
      <c r="R84" s="39"/>
      <c r="S84" s="39"/>
      <c r="T84" s="6"/>
      <c r="U84" s="11"/>
    </row>
    <row r="85" spans="1:21" ht="14.25" customHeight="1">
      <c r="A85" s="5"/>
      <c r="B85" s="83"/>
      <c r="C85" s="85"/>
      <c r="D85" s="39"/>
      <c r="E85" s="69"/>
      <c r="F85" s="69"/>
      <c r="G85" s="69"/>
      <c r="H85" s="69"/>
      <c r="I85" s="69"/>
      <c r="J85" s="39"/>
      <c r="K85" s="39"/>
      <c r="L85" s="39"/>
      <c r="M85" s="39"/>
      <c r="N85" s="39"/>
      <c r="O85" s="39"/>
      <c r="P85" s="39"/>
      <c r="Q85" s="39"/>
      <c r="R85" s="39"/>
      <c r="S85" s="39"/>
      <c r="T85" s="6"/>
      <c r="U85" s="11"/>
    </row>
    <row r="86" spans="1:21" ht="14.25" customHeight="1">
      <c r="A86" s="5"/>
      <c r="B86" s="83"/>
      <c r="C86" s="85"/>
      <c r="D86" s="39"/>
      <c r="E86" s="86"/>
      <c r="F86" s="86"/>
      <c r="G86" s="86"/>
      <c r="H86" s="613" t="s">
        <v>34</v>
      </c>
      <c r="I86" s="614"/>
      <c r="J86" s="39"/>
      <c r="K86" s="39"/>
      <c r="L86" s="39"/>
      <c r="M86" s="39"/>
      <c r="N86" s="39"/>
      <c r="O86" s="39"/>
      <c r="P86" s="39"/>
      <c r="Q86" s="39"/>
      <c r="R86" s="39"/>
      <c r="S86" s="39"/>
      <c r="T86" s="6"/>
      <c r="U86" s="11"/>
    </row>
    <row r="87" spans="1:21" ht="14.25" customHeight="1">
      <c r="A87" s="5"/>
      <c r="B87" s="83"/>
      <c r="C87" s="85"/>
      <c r="D87" s="39"/>
      <c r="E87" s="89" t="s">
        <v>35</v>
      </c>
      <c r="F87" s="90"/>
      <c r="G87" s="91" t="s">
        <v>36</v>
      </c>
      <c r="H87" s="92">
        <v>2017</v>
      </c>
      <c r="I87" s="92">
        <v>2018</v>
      </c>
      <c r="J87" s="39"/>
      <c r="K87" s="39"/>
      <c r="L87" s="39"/>
      <c r="M87" s="39"/>
      <c r="N87" s="39"/>
      <c r="O87" s="39"/>
      <c r="P87" s="39"/>
      <c r="Q87" s="39"/>
      <c r="R87" s="39"/>
      <c r="S87" s="39"/>
      <c r="T87" s="6"/>
      <c r="U87" s="11"/>
    </row>
    <row r="88" spans="1:21" ht="14.25" customHeight="1">
      <c r="A88" s="5"/>
      <c r="B88" s="83"/>
      <c r="C88" s="85"/>
      <c r="D88" s="39"/>
      <c r="E88" s="93" t="s">
        <v>37</v>
      </c>
      <c r="F88" s="94"/>
      <c r="G88" s="95">
        <v>34.659999999999997</v>
      </c>
      <c r="H88" s="95">
        <v>142.21</v>
      </c>
      <c r="I88" s="95">
        <v>144.13</v>
      </c>
      <c r="J88" s="39"/>
      <c r="K88" s="39"/>
      <c r="L88" s="39"/>
      <c r="M88" s="39"/>
      <c r="N88" s="39"/>
      <c r="O88" s="39"/>
      <c r="P88" s="39"/>
      <c r="Q88" s="39"/>
      <c r="R88" s="39"/>
      <c r="S88" s="39"/>
      <c r="T88" s="6"/>
      <c r="U88" s="11"/>
    </row>
    <row r="89" spans="1:21" ht="14.25" customHeight="1">
      <c r="A89" s="5"/>
      <c r="B89" s="83"/>
      <c r="C89" s="85"/>
      <c r="D89" s="39"/>
      <c r="E89" s="96" t="s">
        <v>38</v>
      </c>
      <c r="F89" s="58"/>
      <c r="G89" s="78">
        <v>29.74</v>
      </c>
      <c r="H89" s="78">
        <v>143.63</v>
      </c>
      <c r="I89" s="78">
        <v>148.83000000000001</v>
      </c>
      <c r="J89" s="39"/>
      <c r="K89" s="39"/>
      <c r="L89" s="39"/>
      <c r="M89" s="39"/>
      <c r="N89" s="39"/>
      <c r="O89" s="39"/>
      <c r="P89" s="39"/>
      <c r="Q89" s="39"/>
      <c r="R89" s="39"/>
      <c r="S89" s="39"/>
      <c r="T89" s="6"/>
      <c r="U89" s="11"/>
    </row>
    <row r="90" spans="1:21" ht="14.25" customHeight="1">
      <c r="A90" s="5"/>
      <c r="B90" s="83"/>
      <c r="C90" s="85"/>
      <c r="D90" s="39"/>
      <c r="E90" s="97" t="s">
        <v>39</v>
      </c>
      <c r="F90" s="75"/>
      <c r="G90" s="76">
        <v>5.68</v>
      </c>
      <c r="H90" s="76">
        <v>112.25</v>
      </c>
      <c r="I90" s="76">
        <v>112.44</v>
      </c>
      <c r="J90" s="39"/>
      <c r="K90" s="39"/>
      <c r="L90" s="39"/>
      <c r="M90" s="39"/>
      <c r="N90" s="39"/>
      <c r="O90" s="39"/>
      <c r="P90" s="39"/>
      <c r="Q90" s="39"/>
      <c r="R90" s="39"/>
      <c r="S90" s="39"/>
      <c r="T90" s="6"/>
      <c r="U90" s="11"/>
    </row>
    <row r="91" spans="1:21" ht="14.25" customHeight="1">
      <c r="A91" s="5"/>
      <c r="B91" s="83"/>
      <c r="C91" s="85"/>
      <c r="D91" s="39"/>
      <c r="E91" s="96" t="s">
        <v>40</v>
      </c>
      <c r="F91" s="58"/>
      <c r="G91" s="78">
        <v>2.04</v>
      </c>
      <c r="H91" s="78">
        <v>148.44999999999999</v>
      </c>
      <c r="I91" s="78">
        <v>155.52000000000001</v>
      </c>
      <c r="J91" s="39"/>
      <c r="K91" s="39"/>
      <c r="L91" s="39"/>
      <c r="M91" s="39"/>
      <c r="N91" s="39"/>
      <c r="O91" s="39"/>
      <c r="P91" s="39"/>
      <c r="Q91" s="39"/>
      <c r="R91" s="39"/>
      <c r="S91" s="39"/>
      <c r="T91" s="6"/>
      <c r="U91" s="11"/>
    </row>
    <row r="92" spans="1:21" ht="14.25" customHeight="1">
      <c r="A92" s="5"/>
      <c r="B92" s="83"/>
      <c r="C92" s="85"/>
      <c r="D92" s="39"/>
      <c r="E92" s="97" t="s">
        <v>41</v>
      </c>
      <c r="F92" s="75"/>
      <c r="G92" s="76">
        <v>4.79</v>
      </c>
      <c r="H92" s="76">
        <v>140.59</v>
      </c>
      <c r="I92" s="76">
        <v>147.24</v>
      </c>
      <c r="J92" s="39"/>
      <c r="K92" s="39"/>
      <c r="L92" s="39"/>
      <c r="M92" s="39"/>
      <c r="N92" s="39"/>
      <c r="O92" s="39"/>
      <c r="P92" s="39"/>
      <c r="Q92" s="39"/>
      <c r="R92" s="39"/>
      <c r="S92" s="39"/>
      <c r="T92" s="6"/>
      <c r="U92" s="11"/>
    </row>
    <row r="93" spans="1:21" ht="14.25" customHeight="1">
      <c r="A93" s="5"/>
      <c r="B93" s="83"/>
      <c r="C93" s="85"/>
      <c r="D93" s="39"/>
      <c r="E93" s="96" t="s">
        <v>42</v>
      </c>
      <c r="F93" s="58"/>
      <c r="G93" s="78">
        <v>2.33</v>
      </c>
      <c r="H93" s="78">
        <v>108.08</v>
      </c>
      <c r="I93" s="78">
        <v>109.82</v>
      </c>
      <c r="J93" s="39"/>
      <c r="K93" s="39"/>
      <c r="L93" s="39"/>
      <c r="M93" s="39"/>
      <c r="N93" s="39"/>
      <c r="O93" s="39"/>
      <c r="P93" s="39"/>
      <c r="Q93" s="39"/>
      <c r="R93" s="39"/>
      <c r="S93" s="39"/>
      <c r="T93" s="6"/>
      <c r="U93" s="11"/>
    </row>
    <row r="94" spans="1:21" ht="14.25" customHeight="1">
      <c r="A94" s="5"/>
      <c r="B94" s="83"/>
      <c r="C94" s="85"/>
      <c r="D94" s="39"/>
      <c r="E94" s="97" t="s">
        <v>43</v>
      </c>
      <c r="F94" s="75"/>
      <c r="G94" s="76">
        <v>11.03</v>
      </c>
      <c r="H94" s="76">
        <v>135.12</v>
      </c>
      <c r="I94" s="76">
        <v>141.68</v>
      </c>
      <c r="J94" s="39"/>
      <c r="K94" s="39"/>
      <c r="L94" s="39"/>
      <c r="M94" s="39"/>
      <c r="N94" s="39"/>
      <c r="O94" s="39"/>
      <c r="P94" s="39"/>
      <c r="Q94" s="39"/>
      <c r="R94" s="39"/>
      <c r="S94" s="39"/>
      <c r="T94" s="6"/>
      <c r="U94" s="11"/>
    </row>
    <row r="95" spans="1:21" ht="14.25" customHeight="1">
      <c r="A95" s="5"/>
      <c r="B95" s="83"/>
      <c r="C95" s="85"/>
      <c r="D95" s="39"/>
      <c r="E95" s="96" t="s">
        <v>44</v>
      </c>
      <c r="F95" s="58"/>
      <c r="G95" s="78">
        <v>3.14</v>
      </c>
      <c r="H95" s="78">
        <v>143.35</v>
      </c>
      <c r="I95" s="78">
        <v>151.1</v>
      </c>
      <c r="J95" s="39"/>
      <c r="K95" s="39"/>
      <c r="L95" s="39"/>
      <c r="M95" s="39"/>
      <c r="N95" s="39"/>
      <c r="O95" s="39"/>
      <c r="P95" s="39"/>
      <c r="Q95" s="39"/>
      <c r="R95" s="39"/>
      <c r="S95" s="39"/>
      <c r="T95" s="6"/>
      <c r="U95" s="11"/>
    </row>
    <row r="96" spans="1:21" ht="14.25" customHeight="1">
      <c r="A96" s="5"/>
      <c r="B96" s="83"/>
      <c r="C96" s="85"/>
      <c r="D96" s="39"/>
      <c r="E96" s="98" t="s">
        <v>45</v>
      </c>
      <c r="F96" s="80"/>
      <c r="G96" s="81">
        <v>6.59</v>
      </c>
      <c r="H96" s="81">
        <v>136.77000000000001</v>
      </c>
      <c r="I96" s="81">
        <v>140.84</v>
      </c>
      <c r="J96" s="39"/>
      <c r="K96" s="39"/>
      <c r="L96" s="39"/>
      <c r="M96" s="39"/>
      <c r="N96" s="39"/>
      <c r="O96" s="39"/>
      <c r="P96" s="39"/>
      <c r="Q96" s="39"/>
      <c r="R96" s="39"/>
      <c r="S96" s="39"/>
      <c r="T96" s="6"/>
      <c r="U96" s="11"/>
    </row>
    <row r="97" spans="1:21" ht="14.25" customHeight="1">
      <c r="A97" s="5"/>
      <c r="B97" s="83"/>
      <c r="C97" s="85"/>
      <c r="D97" s="39"/>
      <c r="E97" s="99" t="s">
        <v>275</v>
      </c>
      <c r="F97" s="100"/>
      <c r="G97" s="82"/>
      <c r="H97" s="82"/>
      <c r="I97" s="82"/>
      <c r="J97" s="39"/>
      <c r="K97" s="39"/>
      <c r="L97" s="39"/>
      <c r="M97" s="39"/>
      <c r="N97" s="39"/>
      <c r="O97" s="39"/>
      <c r="P97" s="39"/>
      <c r="Q97" s="39"/>
      <c r="R97" s="39"/>
      <c r="S97" s="39"/>
      <c r="T97" s="6"/>
      <c r="U97" s="11"/>
    </row>
    <row r="98" spans="1:21" ht="14.25" customHeight="1">
      <c r="A98" s="5"/>
      <c r="B98" s="83"/>
      <c r="C98" s="39"/>
      <c r="D98" s="101"/>
      <c r="E98" s="6"/>
      <c r="F98" s="39"/>
      <c r="G98" s="39"/>
      <c r="H98" s="39"/>
      <c r="I98" s="39"/>
      <c r="J98" s="39"/>
      <c r="K98" s="39"/>
      <c r="L98" s="39"/>
      <c r="M98" s="39"/>
      <c r="N98" s="39"/>
      <c r="O98" s="39"/>
      <c r="P98" s="39"/>
      <c r="Q98" s="39"/>
      <c r="R98" s="39"/>
      <c r="S98" s="6"/>
      <c r="T98" s="6"/>
      <c r="U98" s="11"/>
    </row>
    <row r="99" spans="1:21" ht="14.25" customHeight="1">
      <c r="A99" s="5"/>
      <c r="B99" s="83"/>
      <c r="C99" s="7" t="s">
        <v>46</v>
      </c>
      <c r="D99" s="39"/>
      <c r="E99" s="39"/>
      <c r="F99" s="39"/>
      <c r="G99" s="39"/>
      <c r="H99" s="39"/>
      <c r="I99" s="39"/>
      <c r="J99" s="39"/>
      <c r="K99" s="39"/>
      <c r="L99" s="39"/>
      <c r="M99" s="39"/>
      <c r="N99" s="39"/>
      <c r="O99" s="39"/>
      <c r="P99" s="39"/>
      <c r="Q99" s="39"/>
      <c r="R99" s="39"/>
      <c r="S99" s="6"/>
      <c r="T99" s="6"/>
      <c r="U99" s="11"/>
    </row>
    <row r="100" spans="1:21" ht="14.25" customHeight="1">
      <c r="A100" s="5"/>
      <c r="B100" s="83"/>
      <c r="C100" s="7" t="s">
        <v>47</v>
      </c>
      <c r="D100" s="6"/>
      <c r="E100" s="6"/>
      <c r="F100" s="6"/>
      <c r="G100" s="6"/>
      <c r="H100" s="6"/>
      <c r="I100" s="6"/>
      <c r="J100" s="41"/>
      <c r="K100" s="41"/>
      <c r="L100" s="6"/>
      <c r="M100" s="6"/>
      <c r="N100" s="39"/>
      <c r="O100" s="39"/>
      <c r="P100" s="39"/>
      <c r="Q100" s="39"/>
      <c r="R100" s="39"/>
      <c r="S100" s="6"/>
      <c r="T100" s="6"/>
      <c r="U100" s="11"/>
    </row>
    <row r="101" spans="1:21" ht="14.25" customHeight="1">
      <c r="A101" s="5"/>
      <c r="B101" s="83"/>
      <c r="C101" s="7" t="s">
        <v>276</v>
      </c>
      <c r="D101" s="6"/>
      <c r="E101" s="6"/>
      <c r="F101" s="6"/>
      <c r="G101" s="6"/>
      <c r="H101" s="6"/>
      <c r="I101" s="6"/>
      <c r="J101" s="41"/>
      <c r="K101" s="41"/>
      <c r="L101" s="6"/>
      <c r="M101" s="6"/>
      <c r="N101" s="39"/>
      <c r="O101" s="39"/>
      <c r="P101" s="39"/>
      <c r="Q101" s="39"/>
      <c r="R101" s="39"/>
      <c r="S101" s="6"/>
      <c r="T101" s="6"/>
      <c r="U101" s="11"/>
    </row>
    <row r="102" spans="1:21" ht="14.25" customHeight="1">
      <c r="A102" s="5"/>
      <c r="B102" s="83"/>
      <c r="C102" s="604" t="s">
        <v>48</v>
      </c>
      <c r="D102" s="606"/>
      <c r="E102" s="606"/>
      <c r="F102" s="606"/>
      <c r="G102" s="606"/>
      <c r="H102" s="606"/>
      <c r="I102" s="606"/>
      <c r="J102" s="606"/>
      <c r="K102" s="606"/>
      <c r="L102" s="606"/>
      <c r="M102" s="606"/>
      <c r="N102" s="39"/>
      <c r="O102" s="39"/>
      <c r="P102" s="39"/>
      <c r="Q102" s="39"/>
      <c r="R102" s="39"/>
      <c r="S102" s="6"/>
      <c r="T102" s="6"/>
      <c r="U102" s="11"/>
    </row>
    <row r="103" spans="1:21" ht="27.75" customHeight="1">
      <c r="A103" s="5"/>
      <c r="B103" s="83"/>
      <c r="C103" s="604" t="s">
        <v>277</v>
      </c>
      <c r="D103" s="606"/>
      <c r="E103" s="606"/>
      <c r="F103" s="606"/>
      <c r="G103" s="606"/>
      <c r="H103" s="606"/>
      <c r="I103" s="606"/>
      <c r="J103" s="606"/>
      <c r="K103" s="606"/>
      <c r="L103" s="606"/>
      <c r="M103" s="606"/>
      <c r="N103" s="39"/>
      <c r="O103" s="39"/>
      <c r="P103" s="39"/>
      <c r="Q103" s="39"/>
      <c r="R103" s="39"/>
      <c r="S103" s="6"/>
      <c r="T103" s="6"/>
      <c r="U103" s="11"/>
    </row>
    <row r="104" spans="1:21" ht="24.4" customHeight="1">
      <c r="A104" s="5"/>
      <c r="B104" s="83"/>
      <c r="C104" s="604" t="s">
        <v>49</v>
      </c>
      <c r="D104" s="605"/>
      <c r="E104" s="605"/>
      <c r="F104" s="605"/>
      <c r="G104" s="605"/>
      <c r="H104" s="605"/>
      <c r="I104" s="605"/>
      <c r="J104" s="605"/>
      <c r="K104" s="605"/>
      <c r="L104" s="605"/>
      <c r="M104" s="605"/>
      <c r="N104" s="39"/>
      <c r="O104" s="39"/>
      <c r="P104" s="39"/>
      <c r="Q104" s="39"/>
      <c r="R104" s="39"/>
      <c r="S104" s="6"/>
      <c r="T104" s="6"/>
      <c r="U104" s="11"/>
    </row>
    <row r="105" spans="1:21" ht="13.9" customHeight="1">
      <c r="A105" s="5"/>
      <c r="B105" s="83"/>
      <c r="C105" s="6"/>
      <c r="D105" s="6"/>
      <c r="E105" s="6"/>
      <c r="F105" s="6"/>
      <c r="G105" s="6"/>
      <c r="H105" s="6"/>
      <c r="I105" s="6"/>
      <c r="J105" s="41"/>
      <c r="K105" s="41"/>
      <c r="L105" s="6"/>
      <c r="M105" s="6"/>
      <c r="N105" s="39"/>
      <c r="O105" s="39"/>
      <c r="P105" s="39"/>
      <c r="Q105" s="39"/>
      <c r="R105" s="39"/>
      <c r="S105" s="6"/>
      <c r="T105" s="6"/>
      <c r="U105" s="11"/>
    </row>
    <row r="106" spans="1:21" ht="14.25" customHeight="1">
      <c r="A106" s="5"/>
      <c r="B106" s="83"/>
      <c r="C106" s="103"/>
      <c r="D106" s="103"/>
      <c r="E106" s="103"/>
      <c r="F106" s="103"/>
      <c r="G106" s="103"/>
      <c r="H106" s="103"/>
      <c r="I106" s="103"/>
      <c r="J106" s="103"/>
      <c r="K106" s="103"/>
      <c r="L106" s="103"/>
      <c r="M106" s="103"/>
      <c r="N106" s="39"/>
      <c r="O106" s="39"/>
      <c r="P106" s="39"/>
      <c r="Q106" s="39"/>
      <c r="R106" s="39"/>
      <c r="S106" s="6"/>
      <c r="T106" s="6"/>
      <c r="U106" s="11"/>
    </row>
    <row r="107" spans="1:21" ht="13.15" customHeight="1">
      <c r="A107" s="5"/>
      <c r="B107" s="43"/>
      <c r="C107" s="558" t="s">
        <v>417</v>
      </c>
      <c r="D107" s="65"/>
      <c r="E107" s="65"/>
      <c r="F107" s="65"/>
      <c r="G107" s="65"/>
      <c r="H107" s="65"/>
      <c r="I107" s="65"/>
      <c r="J107" s="49"/>
      <c r="K107" s="587" t="s">
        <v>427</v>
      </c>
      <c r="L107" s="588"/>
      <c r="M107" s="588"/>
      <c r="N107" s="6"/>
      <c r="O107" s="6"/>
      <c r="P107" s="6"/>
      <c r="Q107" s="6"/>
      <c r="R107" s="6"/>
      <c r="S107" s="6"/>
      <c r="T107" s="6"/>
      <c r="U107" s="11"/>
    </row>
    <row r="108" spans="1:21" ht="13.15" customHeight="1">
      <c r="A108" s="5"/>
      <c r="B108" s="63"/>
      <c r="C108" s="62"/>
      <c r="D108" s="62"/>
      <c r="E108" s="62"/>
      <c r="F108" s="62"/>
      <c r="G108" s="62"/>
      <c r="H108" s="62"/>
      <c r="I108" s="62"/>
      <c r="J108" s="66"/>
      <c r="K108" s="66"/>
      <c r="L108" s="66"/>
      <c r="M108" s="66"/>
      <c r="N108" s="6"/>
      <c r="O108" s="6"/>
      <c r="P108" s="6"/>
      <c r="Q108" s="6"/>
      <c r="R108" s="6"/>
      <c r="S108" s="6"/>
      <c r="T108" s="6"/>
      <c r="U108" s="11"/>
    </row>
    <row r="109" spans="1:21" ht="13.9" customHeight="1">
      <c r="A109" s="5"/>
      <c r="B109" s="61">
        <v>5.1100000000000003</v>
      </c>
      <c r="C109" s="595" t="s">
        <v>50</v>
      </c>
      <c r="D109" s="596"/>
      <c r="E109" s="596"/>
      <c r="F109" s="596"/>
      <c r="G109" s="596"/>
      <c r="H109" s="596"/>
      <c r="I109" s="596"/>
      <c r="J109" s="596"/>
      <c r="K109" s="596"/>
      <c r="L109" s="596"/>
      <c r="M109" s="596"/>
      <c r="N109" s="39"/>
      <c r="O109" s="39"/>
      <c r="P109" s="39"/>
      <c r="Q109" s="39"/>
      <c r="R109" s="39"/>
      <c r="S109" s="6"/>
      <c r="T109" s="6"/>
      <c r="U109" s="11"/>
    </row>
    <row r="110" spans="1:21" ht="13.9" customHeight="1">
      <c r="A110" s="5"/>
      <c r="B110" s="63"/>
      <c r="C110" s="596"/>
      <c r="D110" s="596"/>
      <c r="E110" s="596"/>
      <c r="F110" s="596"/>
      <c r="G110" s="596"/>
      <c r="H110" s="596"/>
      <c r="I110" s="596"/>
      <c r="J110" s="596"/>
      <c r="K110" s="596"/>
      <c r="L110" s="596"/>
      <c r="M110" s="596"/>
      <c r="N110" s="39"/>
      <c r="O110" s="39"/>
      <c r="P110" s="39"/>
      <c r="Q110" s="39"/>
      <c r="R110" s="39"/>
      <c r="S110" s="6"/>
      <c r="T110" s="6"/>
      <c r="U110" s="11"/>
    </row>
    <row r="111" spans="1:21" ht="13.15" customHeight="1">
      <c r="A111" s="5"/>
      <c r="B111" s="63"/>
      <c r="C111" s="62"/>
      <c r="D111" s="62"/>
      <c r="E111" s="62"/>
      <c r="F111" s="62"/>
      <c r="G111" s="62"/>
      <c r="H111" s="62"/>
      <c r="I111" s="62"/>
      <c r="J111" s="66"/>
      <c r="K111" s="66"/>
      <c r="L111" s="6"/>
      <c r="M111" s="6"/>
      <c r="N111" s="6"/>
      <c r="O111" s="6"/>
      <c r="P111" s="6"/>
      <c r="Q111" s="6"/>
      <c r="R111" s="6"/>
      <c r="S111" s="6"/>
      <c r="T111" s="6"/>
      <c r="U111" s="11"/>
    </row>
    <row r="112" spans="1:21" ht="13.15" customHeight="1">
      <c r="A112" s="5"/>
      <c r="B112" s="43"/>
      <c r="C112" s="558" t="s">
        <v>417</v>
      </c>
      <c r="D112" s="65"/>
      <c r="E112" s="65"/>
      <c r="F112" s="65"/>
      <c r="G112" s="65"/>
      <c r="H112" s="65"/>
      <c r="I112" s="65"/>
      <c r="J112" s="49"/>
      <c r="K112" s="587" t="s">
        <v>428</v>
      </c>
      <c r="L112" s="588"/>
      <c r="M112" s="588"/>
      <c r="N112" s="6"/>
      <c r="O112" s="6"/>
      <c r="P112" s="6"/>
      <c r="Q112" s="6"/>
      <c r="R112" s="6"/>
      <c r="S112" s="6"/>
      <c r="T112" s="6"/>
      <c r="U112" s="11"/>
    </row>
    <row r="113" spans="1:21" ht="13.15" customHeight="1">
      <c r="A113" s="5"/>
      <c r="B113" s="63"/>
      <c r="C113" s="62"/>
      <c r="D113" s="62"/>
      <c r="E113" s="62"/>
      <c r="F113" s="62"/>
      <c r="G113" s="62"/>
      <c r="H113" s="62"/>
      <c r="I113" s="62"/>
      <c r="J113" s="66"/>
      <c r="K113" s="66"/>
      <c r="L113" s="6"/>
      <c r="M113" s="6"/>
      <c r="N113" s="6"/>
      <c r="O113" s="6"/>
      <c r="P113" s="6"/>
      <c r="Q113" s="6"/>
      <c r="R113" s="6"/>
      <c r="S113" s="6"/>
      <c r="T113" s="6"/>
      <c r="U113" s="11"/>
    </row>
    <row r="114" spans="1:21" ht="13.9" customHeight="1">
      <c r="A114" s="5"/>
      <c r="B114" s="61">
        <v>5.12</v>
      </c>
      <c r="C114" s="585" t="s">
        <v>51</v>
      </c>
      <c r="D114" s="586"/>
      <c r="E114" s="586"/>
      <c r="F114" s="586"/>
      <c r="G114" s="586"/>
      <c r="H114" s="586"/>
      <c r="I114" s="586"/>
      <c r="J114" s="586"/>
      <c r="K114" s="586"/>
      <c r="L114" s="586"/>
      <c r="M114" s="586"/>
      <c r="N114" s="39"/>
      <c r="O114" s="39"/>
      <c r="P114" s="39"/>
      <c r="Q114" s="39"/>
      <c r="R114" s="39"/>
      <c r="S114" s="6"/>
      <c r="T114" s="6"/>
      <c r="U114" s="11"/>
    </row>
    <row r="115" spans="1:21" ht="12.75" customHeight="1">
      <c r="A115" s="5"/>
      <c r="B115" s="63"/>
      <c r="C115" s="586"/>
      <c r="D115" s="586"/>
      <c r="E115" s="586"/>
      <c r="F115" s="586"/>
      <c r="G115" s="586"/>
      <c r="H115" s="586"/>
      <c r="I115" s="586"/>
      <c r="J115" s="586"/>
      <c r="K115" s="586"/>
      <c r="L115" s="586"/>
      <c r="M115" s="586"/>
      <c r="N115" s="39"/>
      <c r="O115" s="39"/>
      <c r="P115" s="39"/>
      <c r="Q115" s="39"/>
      <c r="R115" s="39"/>
      <c r="S115" s="6"/>
      <c r="T115" s="6"/>
      <c r="U115" s="11"/>
    </row>
    <row r="116" spans="1:21" ht="12.75" customHeight="1">
      <c r="A116" s="5"/>
      <c r="B116" s="63"/>
      <c r="C116" s="105"/>
      <c r="D116" s="105"/>
      <c r="E116" s="105"/>
      <c r="F116" s="105"/>
      <c r="G116" s="105"/>
      <c r="H116" s="105"/>
      <c r="I116" s="105"/>
      <c r="J116" s="105"/>
      <c r="K116" s="105"/>
      <c r="L116" s="105"/>
      <c r="M116" s="105"/>
      <c r="N116" s="105"/>
      <c r="O116" s="105"/>
      <c r="P116" s="105"/>
      <c r="Q116" s="105"/>
      <c r="R116" s="105"/>
      <c r="S116" s="6"/>
      <c r="T116" s="6"/>
      <c r="U116" s="11"/>
    </row>
    <row r="117" spans="1:21" ht="12.75" customHeight="1">
      <c r="A117" s="5"/>
      <c r="B117" s="43"/>
      <c r="C117" s="558" t="s">
        <v>417</v>
      </c>
      <c r="D117" s="65"/>
      <c r="E117" s="65"/>
      <c r="F117" s="65"/>
      <c r="G117" s="65"/>
      <c r="H117" s="65"/>
      <c r="I117" s="65"/>
      <c r="J117" s="49"/>
      <c r="K117" s="587" t="s">
        <v>429</v>
      </c>
      <c r="L117" s="588"/>
      <c r="M117" s="588"/>
      <c r="N117" s="6"/>
      <c r="O117" s="6"/>
      <c r="P117" s="6"/>
      <c r="Q117" s="6"/>
      <c r="R117" s="6"/>
      <c r="S117" s="6"/>
      <c r="T117" s="6"/>
      <c r="U117" s="11"/>
    </row>
    <row r="118" spans="1:21" ht="13.15" customHeight="1">
      <c r="A118" s="5"/>
      <c r="B118" s="63"/>
      <c r="C118" s="62"/>
      <c r="D118" s="62"/>
      <c r="E118" s="62"/>
      <c r="F118" s="62"/>
      <c r="G118" s="62"/>
      <c r="H118" s="62"/>
      <c r="I118" s="62"/>
      <c r="J118" s="66"/>
      <c r="K118" s="66"/>
      <c r="L118" s="6"/>
      <c r="M118" s="6"/>
      <c r="N118" s="6"/>
      <c r="O118" s="6"/>
      <c r="P118" s="6"/>
      <c r="Q118" s="6"/>
      <c r="R118" s="6"/>
      <c r="S118" s="6"/>
      <c r="T118" s="6"/>
      <c r="U118" s="11"/>
    </row>
    <row r="119" spans="1:21" ht="13.9" customHeight="1">
      <c r="A119" s="5"/>
      <c r="B119" s="61">
        <v>5.13</v>
      </c>
      <c r="C119" s="595" t="s">
        <v>281</v>
      </c>
      <c r="D119" s="596"/>
      <c r="E119" s="596"/>
      <c r="F119" s="596"/>
      <c r="G119" s="596"/>
      <c r="H119" s="596"/>
      <c r="I119" s="596"/>
      <c r="J119" s="596"/>
      <c r="K119" s="596"/>
      <c r="L119" s="596"/>
      <c r="M119" s="596"/>
      <c r="N119" s="39"/>
      <c r="O119" s="39"/>
      <c r="P119" s="39"/>
      <c r="Q119" s="39"/>
      <c r="R119" s="39"/>
      <c r="S119" s="6"/>
      <c r="T119" s="6"/>
      <c r="U119" s="11"/>
    </row>
    <row r="120" spans="1:21" ht="12.75" customHeight="1">
      <c r="A120" s="5"/>
      <c r="B120" s="63"/>
      <c r="C120" s="596"/>
      <c r="D120" s="596"/>
      <c r="E120" s="596"/>
      <c r="F120" s="596"/>
      <c r="G120" s="596"/>
      <c r="H120" s="596"/>
      <c r="I120" s="596"/>
      <c r="J120" s="596"/>
      <c r="K120" s="596"/>
      <c r="L120" s="596"/>
      <c r="M120" s="596"/>
      <c r="N120" s="39"/>
      <c r="O120" s="39"/>
      <c r="P120" s="39"/>
      <c r="Q120" s="39"/>
      <c r="R120" s="39"/>
      <c r="S120" s="6"/>
      <c r="T120" s="6"/>
      <c r="U120" s="11"/>
    </row>
    <row r="121" spans="1:21" ht="12.75" customHeight="1">
      <c r="A121" s="5"/>
      <c r="B121" s="63"/>
      <c r="C121" s="103"/>
      <c r="D121" s="103"/>
      <c r="E121" s="103"/>
      <c r="F121" s="103"/>
      <c r="G121" s="103"/>
      <c r="H121" s="103"/>
      <c r="I121" s="103"/>
      <c r="J121" s="103"/>
      <c r="K121" s="103"/>
      <c r="L121" s="103"/>
      <c r="M121" s="103"/>
      <c r="N121" s="105"/>
      <c r="O121" s="105"/>
      <c r="P121" s="105"/>
      <c r="Q121" s="105"/>
      <c r="R121" s="105"/>
      <c r="S121" s="6"/>
      <c r="T121" s="6"/>
      <c r="U121" s="11"/>
    </row>
    <row r="122" spans="1:21" ht="7.9" customHeight="1">
      <c r="A122" s="5"/>
      <c r="B122" s="63"/>
      <c r="C122" s="106"/>
      <c r="D122" s="69"/>
      <c r="E122" s="69"/>
      <c r="F122" s="69"/>
      <c r="G122" s="69"/>
      <c r="H122" s="69"/>
      <c r="I122" s="69"/>
      <c r="J122" s="69"/>
      <c r="K122" s="69"/>
      <c r="L122" s="69"/>
      <c r="M122" s="103"/>
      <c r="N122" s="105"/>
      <c r="O122" s="105"/>
      <c r="P122" s="105"/>
      <c r="Q122" s="105"/>
      <c r="R122" s="105"/>
      <c r="S122" s="6"/>
      <c r="T122" s="6"/>
      <c r="U122" s="11"/>
    </row>
    <row r="123" spans="1:21" ht="23.25" customHeight="1">
      <c r="A123" s="5"/>
      <c r="B123" s="63"/>
      <c r="C123" s="87" t="s">
        <v>52</v>
      </c>
      <c r="D123" s="107"/>
      <c r="E123" s="593" t="s">
        <v>53</v>
      </c>
      <c r="F123" s="599"/>
      <c r="G123" s="86"/>
      <c r="H123" s="593" t="s">
        <v>54</v>
      </c>
      <c r="I123" s="599"/>
      <c r="J123" s="109"/>
      <c r="K123" s="600" t="s">
        <v>55</v>
      </c>
      <c r="L123" s="601"/>
      <c r="M123" s="105"/>
      <c r="N123" s="105"/>
      <c r="O123" s="105"/>
      <c r="P123" s="105"/>
      <c r="Q123" s="105"/>
      <c r="R123" s="6"/>
      <c r="S123" s="6"/>
      <c r="T123" s="6"/>
      <c r="U123" s="11"/>
    </row>
    <row r="124" spans="1:21" ht="18" customHeight="1">
      <c r="A124" s="5"/>
      <c r="B124" s="63"/>
      <c r="C124" s="90"/>
      <c r="D124" s="90"/>
      <c r="E124" s="110">
        <v>2000</v>
      </c>
      <c r="F124" s="110">
        <v>2001</v>
      </c>
      <c r="G124" s="111"/>
      <c r="H124" s="110">
        <v>2000</v>
      </c>
      <c r="I124" s="110">
        <v>2001</v>
      </c>
      <c r="J124" s="112"/>
      <c r="K124" s="113" t="s">
        <v>56</v>
      </c>
      <c r="L124" s="114"/>
      <c r="M124" s="105"/>
      <c r="N124" s="105"/>
      <c r="O124" s="105"/>
      <c r="P124" s="105"/>
      <c r="Q124" s="105"/>
      <c r="R124" s="6"/>
      <c r="S124" s="6"/>
      <c r="T124" s="6"/>
      <c r="U124" s="11"/>
    </row>
    <row r="125" spans="1:21" ht="12.75" customHeight="1">
      <c r="A125" s="5"/>
      <c r="B125" s="63"/>
      <c r="C125" s="115"/>
      <c r="D125" s="72"/>
      <c r="E125" s="73"/>
      <c r="F125" s="73"/>
      <c r="G125" s="115"/>
      <c r="H125" s="72"/>
      <c r="I125" s="73"/>
      <c r="J125" s="73"/>
      <c r="K125" s="116"/>
      <c r="L125" s="72"/>
      <c r="M125" s="105"/>
      <c r="N125" s="105"/>
      <c r="O125" s="105"/>
      <c r="P125" s="105"/>
      <c r="Q125" s="105"/>
      <c r="R125" s="6"/>
      <c r="S125" s="6"/>
      <c r="T125" s="6"/>
      <c r="U125" s="11"/>
    </row>
    <row r="126" spans="1:21" ht="12.75" customHeight="1">
      <c r="A126" s="5"/>
      <c r="B126" s="63"/>
      <c r="C126" s="97" t="s">
        <v>57</v>
      </c>
      <c r="D126" s="75"/>
      <c r="E126" s="76">
        <v>8.6999999999999993</v>
      </c>
      <c r="F126" s="76">
        <v>7.4</v>
      </c>
      <c r="G126" s="117"/>
      <c r="H126" s="118">
        <v>2229.1799999999998</v>
      </c>
      <c r="I126" s="76">
        <v>2291.1799999999998</v>
      </c>
      <c r="J126" s="76"/>
      <c r="K126" s="119"/>
      <c r="L126" s="75"/>
      <c r="M126" s="105"/>
      <c r="N126" s="105"/>
      <c r="O126" s="105"/>
      <c r="P126" s="105"/>
      <c r="Q126" s="105"/>
      <c r="R126" s="6"/>
      <c r="S126" s="6"/>
      <c r="T126" s="6"/>
      <c r="U126" s="11"/>
    </row>
    <row r="127" spans="1:21" ht="12.75" customHeight="1">
      <c r="A127" s="5"/>
      <c r="B127" s="63"/>
      <c r="C127" s="96" t="s">
        <v>58</v>
      </c>
      <c r="D127" s="58"/>
      <c r="E127" s="78">
        <v>3.4</v>
      </c>
      <c r="F127" s="78">
        <v>1.5</v>
      </c>
      <c r="G127" s="47"/>
      <c r="H127" s="58"/>
      <c r="I127" s="78"/>
      <c r="J127" s="78"/>
      <c r="K127" s="120">
        <v>51.3</v>
      </c>
      <c r="L127" s="58"/>
      <c r="M127" s="105"/>
      <c r="N127" s="105"/>
      <c r="O127" s="105"/>
      <c r="P127" s="105"/>
      <c r="Q127" s="105"/>
      <c r="R127" s="6"/>
      <c r="S127" s="6"/>
      <c r="T127" s="6"/>
      <c r="U127" s="11"/>
    </row>
    <row r="128" spans="1:21" ht="12.75" customHeight="1">
      <c r="A128" s="5"/>
      <c r="B128" s="63"/>
      <c r="C128" s="97" t="s">
        <v>59</v>
      </c>
      <c r="D128" s="75"/>
      <c r="E128" s="76">
        <v>-0.4</v>
      </c>
      <c r="F128" s="76">
        <v>-1.2</v>
      </c>
      <c r="G128" s="117"/>
      <c r="H128" s="118">
        <v>114.9</v>
      </c>
      <c r="I128" s="76">
        <v>131.80000000000001</v>
      </c>
      <c r="J128" s="76"/>
      <c r="K128" s="121">
        <v>3</v>
      </c>
      <c r="L128" s="75"/>
      <c r="M128" s="105"/>
      <c r="N128" s="105"/>
      <c r="O128" s="105"/>
      <c r="P128" s="105"/>
      <c r="Q128" s="105"/>
      <c r="R128" s="6"/>
      <c r="S128" s="6"/>
      <c r="T128" s="6"/>
      <c r="U128" s="11"/>
    </row>
    <row r="129" spans="1:21" ht="12.75" customHeight="1">
      <c r="A129" s="5"/>
      <c r="B129" s="63"/>
      <c r="C129" s="96" t="s">
        <v>60</v>
      </c>
      <c r="D129" s="58"/>
      <c r="E129" s="78">
        <v>13.4</v>
      </c>
      <c r="F129" s="78">
        <v>12.3</v>
      </c>
      <c r="G129" s="47"/>
      <c r="H129" s="122">
        <v>699.75</v>
      </c>
      <c r="I129" s="78">
        <v>763</v>
      </c>
      <c r="J129" s="78"/>
      <c r="K129" s="120">
        <v>10.3</v>
      </c>
      <c r="L129" s="58"/>
      <c r="M129" s="105"/>
      <c r="N129" s="105"/>
      <c r="O129" s="105"/>
      <c r="P129" s="105"/>
      <c r="Q129" s="105"/>
      <c r="R129" s="6"/>
      <c r="S129" s="6"/>
      <c r="T129" s="6"/>
      <c r="U129" s="11"/>
    </row>
    <row r="130" spans="1:21" ht="12.75" customHeight="1">
      <c r="A130" s="5"/>
      <c r="B130" s="63"/>
      <c r="C130" s="97" t="s">
        <v>61</v>
      </c>
      <c r="D130" s="75"/>
      <c r="E130" s="76">
        <v>3.5</v>
      </c>
      <c r="F130" s="76">
        <v>-1.9</v>
      </c>
      <c r="G130" s="117"/>
      <c r="H130" s="118">
        <v>1.5</v>
      </c>
      <c r="I130" s="76">
        <v>1.59</v>
      </c>
      <c r="J130" s="76"/>
      <c r="K130" s="121">
        <v>1.5</v>
      </c>
      <c r="L130" s="75"/>
      <c r="M130" s="105"/>
      <c r="N130" s="105"/>
      <c r="O130" s="105"/>
      <c r="P130" s="105"/>
      <c r="Q130" s="105"/>
      <c r="R130" s="6"/>
      <c r="S130" s="6"/>
      <c r="T130" s="6"/>
      <c r="U130" s="11"/>
    </row>
    <row r="131" spans="1:21" ht="12.75" customHeight="1">
      <c r="A131" s="5"/>
      <c r="B131" s="63"/>
      <c r="C131" s="123"/>
      <c r="D131" s="124"/>
      <c r="E131" s="125"/>
      <c r="F131" s="125"/>
      <c r="G131" s="123"/>
      <c r="H131" s="124"/>
      <c r="I131" s="125"/>
      <c r="J131" s="125"/>
      <c r="K131" s="123"/>
      <c r="L131" s="124"/>
      <c r="M131" s="105"/>
      <c r="N131" s="105"/>
      <c r="O131" s="105"/>
      <c r="P131" s="105"/>
      <c r="Q131" s="105"/>
      <c r="R131" s="6"/>
      <c r="S131" s="6"/>
      <c r="T131" s="6"/>
      <c r="U131" s="11"/>
    </row>
    <row r="132" spans="1:21" ht="23.25" customHeight="1">
      <c r="A132" s="5"/>
      <c r="B132" s="63"/>
      <c r="C132" s="597" t="s">
        <v>62</v>
      </c>
      <c r="D132" s="598"/>
      <c r="E132" s="598"/>
      <c r="F132" s="598"/>
      <c r="G132" s="598"/>
      <c r="H132" s="598"/>
      <c r="I132" s="598"/>
      <c r="J132" s="598"/>
      <c r="K132" s="598"/>
      <c r="L132" s="126"/>
      <c r="M132" s="105"/>
      <c r="N132" s="105"/>
      <c r="O132" s="105"/>
      <c r="P132" s="105"/>
      <c r="Q132" s="105"/>
      <c r="R132" s="6"/>
      <c r="S132" s="6"/>
      <c r="T132" s="6"/>
      <c r="U132" s="11"/>
    </row>
    <row r="133" spans="1:21" ht="12.75" customHeight="1">
      <c r="A133" s="5"/>
      <c r="B133" s="63"/>
      <c r="C133" s="127"/>
      <c r="D133" s="6"/>
      <c r="E133" s="6"/>
      <c r="F133" s="6"/>
      <c r="G133" s="6"/>
      <c r="H133" s="6"/>
      <c r="I133" s="6"/>
      <c r="J133" s="41"/>
      <c r="K133" s="41"/>
      <c r="L133" s="6"/>
      <c r="M133" s="6"/>
      <c r="N133" s="6"/>
      <c r="O133" s="6"/>
      <c r="P133" s="6"/>
      <c r="Q133" s="6"/>
      <c r="R133" s="6"/>
      <c r="S133" s="6"/>
      <c r="T133" s="6"/>
      <c r="U133" s="11"/>
    </row>
    <row r="134" spans="1:21" ht="13.15" customHeight="1">
      <c r="A134" s="5"/>
      <c r="B134" s="43"/>
      <c r="C134" s="558" t="s">
        <v>417</v>
      </c>
      <c r="D134" s="65"/>
      <c r="E134" s="65"/>
      <c r="F134" s="65"/>
      <c r="G134" s="65"/>
      <c r="H134" s="65"/>
      <c r="I134" s="65"/>
      <c r="J134" s="49"/>
      <c r="K134" s="587" t="s">
        <v>430</v>
      </c>
      <c r="L134" s="588"/>
      <c r="M134" s="588"/>
      <c r="N134" s="6"/>
      <c r="O134" s="6"/>
      <c r="P134" s="6"/>
      <c r="Q134" s="6"/>
      <c r="R134" s="6"/>
      <c r="S134" s="6"/>
      <c r="T134" s="6"/>
      <c r="U134" s="11"/>
    </row>
    <row r="135" spans="1:21" ht="13.15" customHeight="1">
      <c r="A135" s="5"/>
      <c r="B135" s="63"/>
      <c r="C135" s="62"/>
      <c r="D135" s="62"/>
      <c r="E135" s="62"/>
      <c r="F135" s="62"/>
      <c r="G135" s="62"/>
      <c r="H135" s="62"/>
      <c r="I135" s="62"/>
      <c r="J135" s="66"/>
      <c r="K135" s="66"/>
      <c r="L135" s="66"/>
      <c r="M135" s="66"/>
      <c r="N135" s="6"/>
      <c r="O135" s="6"/>
      <c r="P135" s="6"/>
      <c r="Q135" s="6"/>
      <c r="R135" s="6"/>
      <c r="S135" s="6"/>
      <c r="T135" s="6"/>
      <c r="U135" s="11"/>
    </row>
    <row r="136" spans="1:21" ht="14.25" customHeight="1">
      <c r="A136" s="5"/>
      <c r="B136" s="61">
        <v>5.14</v>
      </c>
      <c r="C136" s="585" t="s">
        <v>63</v>
      </c>
      <c r="D136" s="586"/>
      <c r="E136" s="586"/>
      <c r="F136" s="586"/>
      <c r="G136" s="586"/>
      <c r="H136" s="586"/>
      <c r="I136" s="586"/>
      <c r="J136" s="586"/>
      <c r="K136" s="586"/>
      <c r="L136" s="586"/>
      <c r="M136" s="586"/>
      <c r="N136" s="39"/>
      <c r="O136" s="39"/>
      <c r="P136" s="39"/>
      <c r="Q136" s="39"/>
      <c r="R136" s="39"/>
      <c r="S136" s="6"/>
      <c r="T136" s="6"/>
      <c r="U136" s="11"/>
    </row>
    <row r="137" spans="1:21" ht="12.75" customHeight="1">
      <c r="A137" s="5"/>
      <c r="B137" s="63"/>
      <c r="C137" s="105"/>
      <c r="D137" s="105"/>
      <c r="E137" s="105"/>
      <c r="F137" s="105"/>
      <c r="G137" s="105"/>
      <c r="H137" s="105"/>
      <c r="I137" s="105"/>
      <c r="J137" s="105"/>
      <c r="K137" s="105"/>
      <c r="L137" s="105"/>
      <c r="M137" s="105"/>
      <c r="N137" s="105"/>
      <c r="O137" s="105"/>
      <c r="P137" s="105"/>
      <c r="Q137" s="105"/>
      <c r="R137" s="105"/>
      <c r="S137" s="6"/>
      <c r="T137" s="6"/>
      <c r="U137" s="11"/>
    </row>
    <row r="138" spans="1:21" ht="13.15" customHeight="1">
      <c r="A138" s="5"/>
      <c r="B138" s="43"/>
      <c r="C138" s="558" t="s">
        <v>417</v>
      </c>
      <c r="D138" s="6"/>
      <c r="E138" s="6"/>
      <c r="F138" s="6"/>
      <c r="G138" s="6"/>
      <c r="H138" s="6"/>
      <c r="I138" s="6"/>
      <c r="J138" s="6"/>
      <c r="K138" s="587" t="s">
        <v>431</v>
      </c>
      <c r="L138" s="588"/>
      <c r="M138" s="588"/>
      <c r="N138" s="6"/>
      <c r="O138" s="6"/>
      <c r="P138" s="6"/>
      <c r="Q138" s="6"/>
      <c r="R138" s="6"/>
      <c r="S138" s="6"/>
      <c r="T138" s="6"/>
      <c r="U138" s="11"/>
    </row>
    <row r="139" spans="1:21" ht="13.15" customHeight="1">
      <c r="A139" s="5"/>
      <c r="B139" s="63"/>
      <c r="C139" s="62"/>
      <c r="D139" s="62"/>
      <c r="E139" s="62"/>
      <c r="F139" s="62"/>
      <c r="G139" s="62"/>
      <c r="H139" s="62"/>
      <c r="I139" s="62"/>
      <c r="J139" s="66"/>
      <c r="K139" s="66"/>
      <c r="L139" s="6"/>
      <c r="M139" s="6"/>
      <c r="N139" s="6"/>
      <c r="O139" s="6"/>
      <c r="P139" s="6"/>
      <c r="Q139" s="6"/>
      <c r="R139" s="6"/>
      <c r="S139" s="6"/>
      <c r="T139" s="6"/>
      <c r="U139" s="11"/>
    </row>
    <row r="140" spans="1:21" ht="14.25" customHeight="1">
      <c r="A140" s="5"/>
      <c r="B140" s="61">
        <v>5.15</v>
      </c>
      <c r="C140" s="585" t="s">
        <v>64</v>
      </c>
      <c r="D140" s="586"/>
      <c r="E140" s="586"/>
      <c r="F140" s="586"/>
      <c r="G140" s="586"/>
      <c r="H140" s="586"/>
      <c r="I140" s="586"/>
      <c r="J140" s="586"/>
      <c r="K140" s="586"/>
      <c r="L140" s="586"/>
      <c r="M140" s="586"/>
      <c r="N140" s="39"/>
      <c r="O140" s="39"/>
      <c r="P140" s="39"/>
      <c r="Q140" s="39"/>
      <c r="R140" s="39"/>
      <c r="S140" s="6"/>
      <c r="T140" s="6"/>
      <c r="U140" s="11"/>
    </row>
    <row r="141" spans="1:21" ht="14.25" customHeight="1">
      <c r="A141" s="5"/>
      <c r="B141" s="63"/>
      <c r="C141" s="128"/>
      <c r="D141" s="128"/>
      <c r="E141" s="128"/>
      <c r="F141" s="128"/>
      <c r="G141" s="128"/>
      <c r="H141" s="128"/>
      <c r="I141" s="128"/>
      <c r="J141" s="128"/>
      <c r="K141" s="128"/>
      <c r="L141" s="128"/>
      <c r="M141" s="62"/>
      <c r="N141" s="39"/>
      <c r="O141" s="39"/>
      <c r="P141" s="39"/>
      <c r="Q141" s="39"/>
      <c r="R141" s="39"/>
      <c r="S141" s="6"/>
      <c r="T141" s="6"/>
      <c r="U141" s="11"/>
    </row>
    <row r="142" spans="1:21" ht="14.25" customHeight="1">
      <c r="A142" s="5"/>
      <c r="B142" s="63"/>
      <c r="C142" s="86"/>
      <c r="D142" s="589" t="s">
        <v>65</v>
      </c>
      <c r="E142" s="590"/>
      <c r="F142" s="590"/>
      <c r="G142" s="86"/>
      <c r="H142" s="589" t="s">
        <v>66</v>
      </c>
      <c r="I142" s="590"/>
      <c r="J142" s="109"/>
      <c r="K142" s="589" t="s">
        <v>67</v>
      </c>
      <c r="L142" s="590"/>
      <c r="M142" s="103"/>
      <c r="N142" s="39"/>
      <c r="O142" s="39"/>
      <c r="P142" s="39"/>
      <c r="Q142" s="39"/>
      <c r="R142" s="39"/>
      <c r="S142" s="6"/>
      <c r="T142" s="6"/>
      <c r="U142" s="11"/>
    </row>
    <row r="143" spans="1:21" ht="14.25" customHeight="1">
      <c r="A143" s="5"/>
      <c r="B143" s="63"/>
      <c r="C143" s="129" t="s">
        <v>68</v>
      </c>
      <c r="D143" s="130" t="s">
        <v>69</v>
      </c>
      <c r="E143" s="131"/>
      <c r="F143" s="130" t="s">
        <v>70</v>
      </c>
      <c r="G143" s="132"/>
      <c r="H143" s="130" t="s">
        <v>69</v>
      </c>
      <c r="I143" s="130" t="s">
        <v>70</v>
      </c>
      <c r="J143" s="132"/>
      <c r="K143" s="130" t="s">
        <v>69</v>
      </c>
      <c r="L143" s="130" t="s">
        <v>70</v>
      </c>
      <c r="M143" s="103"/>
      <c r="N143" s="39"/>
      <c r="O143" s="39"/>
      <c r="P143" s="39"/>
      <c r="Q143" s="39"/>
      <c r="R143" s="39"/>
      <c r="S143" s="6"/>
      <c r="T143" s="6"/>
      <c r="U143" s="11"/>
    </row>
    <row r="144" spans="1:21" ht="14.25" customHeight="1">
      <c r="A144" s="5"/>
      <c r="B144" s="63"/>
      <c r="C144" s="133"/>
      <c r="D144" s="134" t="s">
        <v>71</v>
      </c>
      <c r="E144" s="111"/>
      <c r="F144" s="134" t="s">
        <v>72</v>
      </c>
      <c r="G144" s="111"/>
      <c r="H144" s="134" t="s">
        <v>71</v>
      </c>
      <c r="I144" s="134" t="s">
        <v>72</v>
      </c>
      <c r="J144" s="111"/>
      <c r="K144" s="134" t="s">
        <v>71</v>
      </c>
      <c r="L144" s="134" t="s">
        <v>72</v>
      </c>
      <c r="M144" s="103"/>
      <c r="N144" s="39"/>
      <c r="O144" s="39"/>
      <c r="P144" s="39"/>
      <c r="Q144" s="39"/>
      <c r="R144" s="39"/>
      <c r="S144" s="6"/>
      <c r="T144" s="6"/>
      <c r="U144" s="11"/>
    </row>
    <row r="145" spans="1:21" ht="14.25" customHeight="1">
      <c r="A145" s="5"/>
      <c r="B145" s="63"/>
      <c r="C145" s="135"/>
      <c r="D145" s="72"/>
      <c r="E145" s="73"/>
      <c r="F145" s="73"/>
      <c r="G145" s="73"/>
      <c r="H145" s="135"/>
      <c r="I145" s="72"/>
      <c r="J145" s="73"/>
      <c r="K145" s="73"/>
      <c r="L145" s="73"/>
      <c r="M145" s="103"/>
      <c r="N145" s="39"/>
      <c r="O145" s="39"/>
      <c r="P145" s="39"/>
      <c r="Q145" s="39"/>
      <c r="R145" s="39"/>
      <c r="S145" s="6"/>
      <c r="T145" s="6"/>
      <c r="U145" s="11"/>
    </row>
    <row r="146" spans="1:21" ht="14.25" customHeight="1">
      <c r="A146" s="5"/>
      <c r="B146" s="63"/>
      <c r="C146" s="136">
        <v>2017</v>
      </c>
      <c r="D146" s="149">
        <v>600</v>
      </c>
      <c r="E146" s="76"/>
      <c r="F146" s="137">
        <v>15000</v>
      </c>
      <c r="G146" s="76"/>
      <c r="H146" s="118">
        <v>2500</v>
      </c>
      <c r="I146" s="118">
        <v>12500</v>
      </c>
      <c r="J146" s="76"/>
      <c r="K146" s="137">
        <v>70</v>
      </c>
      <c r="L146" s="137">
        <v>3500</v>
      </c>
      <c r="M146" s="103"/>
      <c r="N146" s="39"/>
      <c r="O146" s="39"/>
      <c r="P146" s="39"/>
      <c r="Q146" s="39"/>
      <c r="R146" s="39"/>
      <c r="S146" s="6"/>
      <c r="T146" s="6"/>
      <c r="U146" s="11"/>
    </row>
    <row r="147" spans="1:21" ht="14.25" customHeight="1">
      <c r="A147" s="5"/>
      <c r="B147" s="63"/>
      <c r="C147" s="138">
        <v>2018</v>
      </c>
      <c r="D147" s="151">
        <v>630</v>
      </c>
      <c r="E147" s="78"/>
      <c r="F147" s="140">
        <v>16500</v>
      </c>
      <c r="G147" s="78"/>
      <c r="H147" s="139">
        <v>2525</v>
      </c>
      <c r="I147" s="139">
        <v>13200</v>
      </c>
      <c r="J147" s="78"/>
      <c r="K147" s="140">
        <v>77</v>
      </c>
      <c r="L147" s="140">
        <v>4050</v>
      </c>
      <c r="M147" s="103"/>
      <c r="N147" s="39"/>
      <c r="O147" s="39"/>
      <c r="P147" s="39"/>
      <c r="Q147" s="39"/>
      <c r="R147" s="39"/>
      <c r="S147" s="6"/>
      <c r="T147" s="6"/>
      <c r="U147" s="11"/>
    </row>
    <row r="148" spans="1:21" ht="14.25" customHeight="1">
      <c r="A148" s="5"/>
      <c r="B148" s="63"/>
      <c r="C148" s="136">
        <v>2019</v>
      </c>
      <c r="D148" s="149">
        <v>660</v>
      </c>
      <c r="E148" s="76"/>
      <c r="F148" s="137">
        <v>18000</v>
      </c>
      <c r="G148" s="76"/>
      <c r="H148" s="118">
        <v>2500</v>
      </c>
      <c r="I148" s="118">
        <v>14000</v>
      </c>
      <c r="J148" s="76"/>
      <c r="K148" s="137">
        <v>85</v>
      </c>
      <c r="L148" s="137">
        <v>4600</v>
      </c>
      <c r="M148" s="103"/>
      <c r="N148" s="39"/>
      <c r="O148" s="39"/>
      <c r="P148" s="39"/>
      <c r="Q148" s="39"/>
      <c r="R148" s="39"/>
      <c r="S148" s="6"/>
      <c r="T148" s="6"/>
      <c r="U148" s="11"/>
    </row>
    <row r="149" spans="1:21" ht="14.25" customHeight="1">
      <c r="A149" s="5"/>
      <c r="B149" s="63"/>
      <c r="C149" s="138">
        <v>2020</v>
      </c>
      <c r="D149" s="151">
        <v>700</v>
      </c>
      <c r="E149" s="78"/>
      <c r="F149" s="140">
        <v>19800</v>
      </c>
      <c r="G149" s="78"/>
      <c r="H149" s="139">
        <v>2550</v>
      </c>
      <c r="I149" s="139">
        <v>15100</v>
      </c>
      <c r="J149" s="78"/>
      <c r="K149" s="140">
        <v>96</v>
      </c>
      <c r="L149" s="140">
        <v>5300</v>
      </c>
      <c r="M149" s="103"/>
      <c r="N149" s="39"/>
      <c r="O149" s="39"/>
      <c r="P149" s="39"/>
      <c r="Q149" s="39"/>
      <c r="R149" s="39"/>
      <c r="S149" s="6"/>
      <c r="T149" s="6"/>
      <c r="U149" s="11"/>
    </row>
    <row r="150" spans="1:21" ht="14.25" customHeight="1">
      <c r="A150" s="5"/>
      <c r="B150" s="63"/>
      <c r="C150" s="136">
        <v>2021</v>
      </c>
      <c r="D150" s="149">
        <v>725</v>
      </c>
      <c r="E150" s="76"/>
      <c r="F150" s="137">
        <v>21100</v>
      </c>
      <c r="G150" s="76"/>
      <c r="H150" s="118">
        <v>2600</v>
      </c>
      <c r="I150" s="118">
        <v>16300</v>
      </c>
      <c r="J150" s="76"/>
      <c r="K150" s="137">
        <v>102</v>
      </c>
      <c r="L150" s="137">
        <v>6010</v>
      </c>
      <c r="M150" s="103"/>
      <c r="N150" s="39"/>
      <c r="O150" s="39"/>
      <c r="P150" s="39"/>
      <c r="Q150" s="39"/>
      <c r="R150" s="39"/>
      <c r="S150" s="6"/>
      <c r="T150" s="6"/>
      <c r="U150" s="11"/>
    </row>
    <row r="151" spans="1:21" ht="14.25" customHeight="1">
      <c r="A151" s="5"/>
      <c r="B151" s="63"/>
      <c r="C151" s="123"/>
      <c r="D151" s="124"/>
      <c r="E151" s="125"/>
      <c r="F151" s="125"/>
      <c r="G151" s="125"/>
      <c r="H151" s="141"/>
      <c r="I151" s="124"/>
      <c r="J151" s="125"/>
      <c r="K151" s="125"/>
      <c r="L151" s="125"/>
      <c r="M151" s="103"/>
      <c r="N151" s="39"/>
      <c r="O151" s="39"/>
      <c r="P151" s="39"/>
      <c r="Q151" s="39"/>
      <c r="R151" s="39"/>
      <c r="S151" s="6"/>
      <c r="T151" s="6"/>
      <c r="U151" s="11"/>
    </row>
    <row r="152" spans="1:21" ht="14.25" customHeight="1">
      <c r="A152" s="5"/>
      <c r="B152" s="63"/>
      <c r="C152" s="142" t="s">
        <v>73</v>
      </c>
      <c r="D152" s="100"/>
      <c r="E152" s="100"/>
      <c r="F152" s="82"/>
      <c r="G152" s="82"/>
      <c r="H152" s="82"/>
      <c r="I152" s="82"/>
      <c r="J152" s="82"/>
      <c r="K152" s="82"/>
      <c r="L152" s="82"/>
      <c r="M152" s="39"/>
      <c r="N152" s="39"/>
      <c r="O152" s="39"/>
      <c r="P152" s="39"/>
      <c r="Q152" s="39"/>
      <c r="R152" s="39"/>
      <c r="S152" s="39"/>
      <c r="T152" s="6"/>
      <c r="U152" s="11"/>
    </row>
    <row r="153" spans="1:21" ht="14.25" customHeight="1">
      <c r="A153" s="5"/>
      <c r="B153" s="63"/>
      <c r="C153" s="7" t="s">
        <v>74</v>
      </c>
      <c r="D153" s="6"/>
      <c r="E153" s="6"/>
      <c r="F153" s="39"/>
      <c r="G153" s="39"/>
      <c r="H153" s="39"/>
      <c r="I153" s="39"/>
      <c r="J153" s="39"/>
      <c r="K153" s="39"/>
      <c r="L153" s="39"/>
      <c r="M153" s="39"/>
      <c r="N153" s="39"/>
      <c r="O153" s="39"/>
      <c r="P153" s="39"/>
      <c r="Q153" s="39"/>
      <c r="R153" s="39"/>
      <c r="S153" s="39"/>
      <c r="T153" s="6"/>
      <c r="U153" s="11"/>
    </row>
    <row r="154" spans="1:21" ht="12.75" customHeight="1">
      <c r="A154" s="5"/>
      <c r="B154" s="63"/>
      <c r="C154" s="7" t="s">
        <v>282</v>
      </c>
      <c r="D154" s="6"/>
      <c r="E154" s="6"/>
      <c r="F154" s="39"/>
      <c r="G154" s="39"/>
      <c r="H154" s="39"/>
      <c r="I154" s="39"/>
      <c r="J154" s="39"/>
      <c r="K154" s="39"/>
      <c r="L154" s="39"/>
      <c r="M154" s="39"/>
      <c r="N154" s="39"/>
      <c r="O154" s="39"/>
      <c r="P154" s="39"/>
      <c r="Q154" s="39"/>
      <c r="R154" s="39"/>
      <c r="S154" s="39"/>
      <c r="T154" s="6"/>
      <c r="U154" s="11"/>
    </row>
    <row r="155" spans="1:21" ht="12.75" customHeight="1">
      <c r="A155" s="5"/>
      <c r="B155" s="63"/>
      <c r="C155" s="7" t="s">
        <v>283</v>
      </c>
      <c r="D155" s="6"/>
      <c r="E155" s="6"/>
      <c r="F155" s="39"/>
      <c r="G155" s="39"/>
      <c r="H155" s="39"/>
      <c r="I155" s="39"/>
      <c r="J155" s="39"/>
      <c r="K155" s="39"/>
      <c r="L155" s="39"/>
      <c r="M155" s="39"/>
      <c r="N155" s="39"/>
      <c r="O155" s="39"/>
      <c r="P155" s="39"/>
      <c r="Q155" s="39"/>
      <c r="R155" s="39"/>
      <c r="S155" s="39"/>
      <c r="T155" s="6"/>
      <c r="U155" s="11"/>
    </row>
    <row r="156" spans="1:21" ht="12.75" customHeight="1">
      <c r="A156" s="5"/>
      <c r="B156" s="63"/>
      <c r="C156" s="7" t="s">
        <v>284</v>
      </c>
      <c r="D156" s="6"/>
      <c r="E156" s="6"/>
      <c r="F156" s="39"/>
      <c r="G156" s="39"/>
      <c r="H156" s="39"/>
      <c r="I156" s="39"/>
      <c r="J156" s="39"/>
      <c r="K156" s="39"/>
      <c r="L156" s="39"/>
      <c r="M156" s="39"/>
      <c r="N156" s="39"/>
      <c r="O156" s="39"/>
      <c r="P156" s="39"/>
      <c r="Q156" s="39"/>
      <c r="R156" s="39"/>
      <c r="S156" s="39"/>
      <c r="T156" s="6"/>
      <c r="U156" s="11"/>
    </row>
    <row r="157" spans="1:21" ht="12.75" customHeight="1">
      <c r="A157" s="5"/>
      <c r="B157" s="6"/>
      <c r="C157" s="6"/>
      <c r="D157" s="39"/>
      <c r="E157" s="39"/>
      <c r="F157" s="39"/>
      <c r="G157" s="39"/>
      <c r="H157" s="39"/>
      <c r="I157" s="39"/>
      <c r="J157" s="39"/>
      <c r="K157" s="42"/>
      <c r="L157" s="39"/>
      <c r="M157" s="39"/>
      <c r="N157" s="39"/>
      <c r="O157" s="39"/>
      <c r="P157" s="39"/>
      <c r="Q157" s="39"/>
      <c r="R157" s="39"/>
      <c r="S157" s="39"/>
      <c r="T157" s="6"/>
      <c r="U157" s="11"/>
    </row>
    <row r="158" spans="1:21" ht="12.75" customHeight="1">
      <c r="A158" s="5"/>
      <c r="B158" s="9"/>
      <c r="C158" s="558" t="s">
        <v>417</v>
      </c>
      <c r="D158" s="143"/>
      <c r="E158" s="143"/>
      <c r="F158" s="143"/>
      <c r="G158" s="143"/>
      <c r="H158" s="143"/>
      <c r="I158" s="143"/>
      <c r="J158" s="143"/>
      <c r="K158" s="587" t="s">
        <v>432</v>
      </c>
      <c r="L158" s="588"/>
      <c r="M158" s="588"/>
      <c r="N158" s="143"/>
      <c r="O158" s="143"/>
      <c r="P158" s="143"/>
      <c r="Q158" s="143"/>
      <c r="R158" s="143"/>
      <c r="S158" s="143"/>
      <c r="T158" s="6"/>
      <c r="U158" s="11"/>
    </row>
    <row r="159" spans="1:21" ht="12.75" customHeight="1">
      <c r="A159" s="5"/>
      <c r="B159" s="6"/>
      <c r="C159" s="144"/>
      <c r="D159" s="39"/>
      <c r="E159" s="39"/>
      <c r="F159" s="39"/>
      <c r="G159" s="39"/>
      <c r="H159" s="39"/>
      <c r="I159" s="39"/>
      <c r="J159" s="39"/>
      <c r="K159" s="66"/>
      <c r="L159" s="66"/>
      <c r="M159" s="66"/>
      <c r="N159" s="39"/>
      <c r="O159" s="39"/>
      <c r="P159" s="39"/>
      <c r="Q159" s="39"/>
      <c r="R159" s="39"/>
      <c r="S159" s="39"/>
      <c r="T159" s="6"/>
      <c r="U159" s="11"/>
    </row>
    <row r="160" spans="1:21" ht="19.5" customHeight="1">
      <c r="A160" s="5"/>
      <c r="B160" s="61">
        <v>5.16</v>
      </c>
      <c r="C160" s="595" t="s">
        <v>75</v>
      </c>
      <c r="D160" s="596"/>
      <c r="E160" s="596"/>
      <c r="F160" s="596"/>
      <c r="G160" s="596"/>
      <c r="H160" s="596"/>
      <c r="I160" s="596"/>
      <c r="J160" s="596"/>
      <c r="K160" s="596"/>
      <c r="L160" s="596"/>
      <c r="M160" s="596"/>
      <c r="N160" s="39"/>
      <c r="O160" s="39"/>
      <c r="P160" s="39"/>
      <c r="Q160" s="39"/>
      <c r="R160" s="39"/>
      <c r="S160" s="39"/>
      <c r="T160" s="6"/>
      <c r="U160" s="11"/>
    </row>
    <row r="161" spans="1:21" ht="12.75" customHeight="1">
      <c r="A161" s="5"/>
      <c r="B161" s="6"/>
      <c r="C161" s="103"/>
      <c r="D161" s="39"/>
      <c r="E161" s="69"/>
      <c r="F161" s="69"/>
      <c r="G161" s="69"/>
      <c r="H161" s="106"/>
      <c r="I161" s="103"/>
      <c r="J161" s="103"/>
      <c r="K161" s="103"/>
      <c r="L161" s="103"/>
      <c r="M161" s="103"/>
      <c r="N161" s="39"/>
      <c r="O161" s="39"/>
      <c r="P161" s="39"/>
      <c r="Q161" s="39"/>
      <c r="R161" s="39"/>
      <c r="S161" s="39"/>
      <c r="T161" s="6"/>
      <c r="U161" s="11"/>
    </row>
    <row r="162" spans="1:21" ht="39.75" customHeight="1">
      <c r="A162" s="5"/>
      <c r="B162" s="6"/>
      <c r="C162" s="27"/>
      <c r="D162" s="103"/>
      <c r="E162" s="583" t="s">
        <v>68</v>
      </c>
      <c r="F162" s="145"/>
      <c r="G162" s="108" t="s">
        <v>53</v>
      </c>
      <c r="H162" s="108" t="s">
        <v>76</v>
      </c>
      <c r="I162" s="103"/>
      <c r="J162" s="103"/>
      <c r="K162" s="103"/>
      <c r="L162" s="103"/>
      <c r="M162" s="103"/>
      <c r="N162" s="103"/>
      <c r="O162" s="39"/>
      <c r="P162" s="39"/>
      <c r="Q162" s="39"/>
      <c r="R162" s="39"/>
      <c r="S162" s="39"/>
      <c r="T162" s="39"/>
      <c r="U162" s="11"/>
    </row>
    <row r="163" spans="1:21" ht="12.75" customHeight="1">
      <c r="A163" s="5"/>
      <c r="B163" s="6"/>
      <c r="C163" s="27"/>
      <c r="D163" s="103"/>
      <c r="E163" s="584"/>
      <c r="F163" s="146"/>
      <c r="G163" s="147" t="s">
        <v>77</v>
      </c>
      <c r="H163" s="147" t="s">
        <v>77</v>
      </c>
      <c r="I163" s="103"/>
      <c r="J163" s="103"/>
      <c r="K163" s="103"/>
      <c r="L163" s="103"/>
      <c r="M163" s="103"/>
      <c r="N163" s="103"/>
      <c r="O163" s="39"/>
      <c r="P163" s="39"/>
      <c r="Q163" s="39"/>
      <c r="R163" s="39"/>
      <c r="S163" s="39"/>
      <c r="T163" s="39"/>
      <c r="U163" s="11"/>
    </row>
    <row r="164" spans="1:21" ht="12.75" customHeight="1">
      <c r="A164" s="5"/>
      <c r="B164" s="6"/>
      <c r="C164" s="27"/>
      <c r="D164" s="103"/>
      <c r="E164" s="148"/>
      <c r="F164" s="73"/>
      <c r="G164" s="73"/>
      <c r="H164" s="72"/>
      <c r="I164" s="103"/>
      <c r="J164" s="103"/>
      <c r="K164" s="103"/>
      <c r="L164" s="103"/>
      <c r="M164" s="103"/>
      <c r="N164" s="103"/>
      <c r="O164" s="39"/>
      <c r="P164" s="39"/>
      <c r="Q164" s="39"/>
      <c r="R164" s="39"/>
      <c r="S164" s="39"/>
      <c r="T164" s="39"/>
      <c r="U164" s="11"/>
    </row>
    <row r="165" spans="1:21" ht="12.75" customHeight="1">
      <c r="A165" s="5"/>
      <c r="B165" s="6"/>
      <c r="C165" s="27"/>
      <c r="D165" s="103"/>
      <c r="E165" s="149">
        <v>2017</v>
      </c>
      <c r="F165" s="76"/>
      <c r="G165" s="76">
        <v>4.3099999999999996</v>
      </c>
      <c r="H165" s="150">
        <v>0.68</v>
      </c>
      <c r="I165" s="103"/>
      <c r="J165" s="103"/>
      <c r="K165" s="103"/>
      <c r="L165" s="103"/>
      <c r="M165" s="103"/>
      <c r="N165" s="103"/>
      <c r="O165" s="39"/>
      <c r="P165" s="39"/>
      <c r="Q165" s="39"/>
      <c r="R165" s="39"/>
      <c r="S165" s="39"/>
      <c r="T165" s="39"/>
      <c r="U165" s="11"/>
    </row>
    <row r="166" spans="1:21" ht="12.75" customHeight="1">
      <c r="A166" s="5"/>
      <c r="B166" s="6"/>
      <c r="C166" s="27"/>
      <c r="D166" s="103"/>
      <c r="E166" s="151">
        <v>2018</v>
      </c>
      <c r="F166" s="78"/>
      <c r="G166" s="78">
        <v>3.24</v>
      </c>
      <c r="H166" s="152">
        <v>0.28999999999999998</v>
      </c>
      <c r="I166" s="103"/>
      <c r="J166" s="103"/>
      <c r="K166" s="103"/>
      <c r="L166" s="103"/>
      <c r="M166" s="103"/>
      <c r="N166" s="103"/>
      <c r="O166" s="39"/>
      <c r="P166" s="39"/>
      <c r="Q166" s="39"/>
      <c r="R166" s="39"/>
      <c r="S166" s="39"/>
      <c r="T166" s="39"/>
      <c r="U166" s="11"/>
    </row>
    <row r="167" spans="1:21" ht="12.75" customHeight="1">
      <c r="A167" s="5"/>
      <c r="B167" s="6"/>
      <c r="C167" s="27"/>
      <c r="D167" s="103"/>
      <c r="E167" s="149">
        <v>2019</v>
      </c>
      <c r="F167" s="76"/>
      <c r="G167" s="76">
        <v>3.53</v>
      </c>
      <c r="H167" s="150">
        <v>2.3199999999999998</v>
      </c>
      <c r="I167" s="103"/>
      <c r="J167" s="103"/>
      <c r="K167" s="103"/>
      <c r="L167" s="103"/>
      <c r="M167" s="103"/>
      <c r="N167" s="103"/>
      <c r="O167" s="39"/>
      <c r="P167" s="39"/>
      <c r="Q167" s="39"/>
      <c r="R167" s="39"/>
      <c r="S167" s="39"/>
      <c r="T167" s="39"/>
      <c r="U167" s="11"/>
    </row>
    <row r="168" spans="1:21" ht="12.75" customHeight="1">
      <c r="A168" s="5"/>
      <c r="B168" s="6"/>
      <c r="C168" s="27"/>
      <c r="D168" s="103"/>
      <c r="E168" s="151">
        <v>2020</v>
      </c>
      <c r="F168" s="78"/>
      <c r="G168" s="78">
        <v>2.52</v>
      </c>
      <c r="H168" s="152">
        <v>-5.3</v>
      </c>
      <c r="I168" s="103"/>
      <c r="J168" s="103"/>
      <c r="K168" s="103"/>
      <c r="L168" s="103"/>
      <c r="M168" s="103"/>
      <c r="N168" s="103"/>
      <c r="O168" s="39"/>
      <c r="P168" s="39"/>
      <c r="Q168" s="39"/>
      <c r="R168" s="39"/>
      <c r="S168" s="39"/>
      <c r="T168" s="39"/>
      <c r="U168" s="11"/>
    </row>
    <row r="169" spans="1:21" ht="12.75" customHeight="1">
      <c r="A169" s="5"/>
      <c r="B169" s="6"/>
      <c r="C169" s="27"/>
      <c r="D169" s="103"/>
      <c r="E169" s="153">
        <v>2021</v>
      </c>
      <c r="F169" s="81"/>
      <c r="G169" s="81">
        <v>3.5</v>
      </c>
      <c r="H169" s="154">
        <v>10.5</v>
      </c>
      <c r="I169" s="103"/>
      <c r="J169" s="103"/>
      <c r="K169" s="103"/>
      <c r="L169" s="103"/>
      <c r="M169" s="103"/>
      <c r="N169" s="103"/>
      <c r="O169" s="39"/>
      <c r="P169" s="39"/>
      <c r="Q169" s="39"/>
      <c r="R169" s="39"/>
      <c r="S169" s="39"/>
      <c r="T169" s="39"/>
      <c r="U169" s="11"/>
    </row>
    <row r="170" spans="1:21" ht="12.75" customHeight="1">
      <c r="A170" s="5"/>
      <c r="B170" s="6"/>
      <c r="C170" s="27"/>
      <c r="D170" s="39"/>
      <c r="E170" s="99" t="s">
        <v>288</v>
      </c>
      <c r="F170" s="82"/>
      <c r="G170" s="82"/>
      <c r="H170" s="82"/>
      <c r="I170" s="39"/>
      <c r="J170" s="39"/>
      <c r="K170" s="39"/>
      <c r="L170" s="39"/>
      <c r="M170" s="39"/>
      <c r="N170" s="39"/>
      <c r="O170" s="39"/>
      <c r="P170" s="39"/>
      <c r="Q170" s="39"/>
      <c r="R170" s="39"/>
      <c r="S170" s="39"/>
      <c r="T170" s="39"/>
      <c r="U170" s="11"/>
    </row>
    <row r="171" spans="1:21" ht="12.75" customHeight="1">
      <c r="A171" s="5"/>
      <c r="B171" s="6"/>
      <c r="C171" s="39"/>
      <c r="D171" s="101"/>
      <c r="E171" s="39"/>
      <c r="F171" s="39"/>
      <c r="G171" s="39"/>
      <c r="H171" s="39"/>
      <c r="I171" s="39"/>
      <c r="J171" s="39"/>
      <c r="K171" s="39"/>
      <c r="L171" s="39"/>
      <c r="M171" s="39"/>
      <c r="N171" s="39"/>
      <c r="O171" s="39"/>
      <c r="P171" s="39"/>
      <c r="Q171" s="39"/>
      <c r="R171" s="39"/>
      <c r="S171" s="39"/>
      <c r="T171" s="6"/>
      <c r="U171" s="11"/>
    </row>
    <row r="172" spans="1:21" ht="12.75" customHeight="1">
      <c r="A172" s="5"/>
      <c r="B172" s="6"/>
      <c r="C172" s="7" t="s">
        <v>78</v>
      </c>
      <c r="D172" s="39"/>
      <c r="E172" s="39"/>
      <c r="F172" s="39"/>
      <c r="G172" s="39"/>
      <c r="H172" s="39"/>
      <c r="I172" s="39"/>
      <c r="J172" s="39"/>
      <c r="K172" s="39"/>
      <c r="L172" s="39"/>
      <c r="M172" s="39"/>
      <c r="N172" s="39"/>
      <c r="O172" s="39"/>
      <c r="P172" s="39"/>
      <c r="Q172" s="39"/>
      <c r="R172" s="39"/>
      <c r="S172" s="39"/>
      <c r="T172" s="6"/>
      <c r="U172" s="11"/>
    </row>
    <row r="173" spans="1:21" ht="12.75" customHeight="1">
      <c r="A173" s="5"/>
      <c r="B173" s="6"/>
      <c r="C173" s="7" t="s">
        <v>79</v>
      </c>
      <c r="D173" s="6"/>
      <c r="E173" s="6"/>
      <c r="F173" s="6"/>
      <c r="G173" s="6"/>
      <c r="H173" s="6"/>
      <c r="I173" s="6"/>
      <c r="J173" s="41"/>
      <c r="K173" s="41"/>
      <c r="L173" s="6"/>
      <c r="M173" s="6"/>
      <c r="N173" s="39"/>
      <c r="O173" s="39"/>
      <c r="P173" s="39"/>
      <c r="Q173" s="39"/>
      <c r="R173" s="39"/>
      <c r="S173" s="39"/>
      <c r="T173" s="6"/>
      <c r="U173" s="11"/>
    </row>
    <row r="174" spans="1:21" ht="12.75" customHeight="1">
      <c r="A174" s="5"/>
      <c r="B174" s="6"/>
      <c r="C174" s="7" t="s">
        <v>80</v>
      </c>
      <c r="D174" s="6"/>
      <c r="E174" s="6"/>
      <c r="F174" s="6"/>
      <c r="G174" s="6"/>
      <c r="H174" s="6"/>
      <c r="I174" s="6"/>
      <c r="J174" s="41"/>
      <c r="K174" s="41"/>
      <c r="L174" s="6"/>
      <c r="M174" s="6"/>
      <c r="N174" s="39"/>
      <c r="O174" s="39"/>
      <c r="P174" s="39"/>
      <c r="Q174" s="39"/>
      <c r="R174" s="39"/>
      <c r="S174" s="39"/>
      <c r="T174" s="6"/>
      <c r="U174" s="11"/>
    </row>
    <row r="175" spans="1:21" ht="13.9" customHeight="1">
      <c r="A175" s="5"/>
      <c r="B175" s="6"/>
      <c r="C175" s="585" t="s">
        <v>289</v>
      </c>
      <c r="D175" s="586"/>
      <c r="E175" s="586"/>
      <c r="F175" s="586"/>
      <c r="G175" s="586"/>
      <c r="H175" s="586"/>
      <c r="I175" s="586"/>
      <c r="J175" s="586"/>
      <c r="K175" s="586"/>
      <c r="L175" s="586"/>
      <c r="M175" s="586"/>
      <c r="N175" s="39"/>
      <c r="O175" s="39"/>
      <c r="P175" s="39"/>
      <c r="Q175" s="39"/>
      <c r="R175" s="39"/>
      <c r="S175" s="39"/>
      <c r="T175" s="6"/>
      <c r="U175" s="11"/>
    </row>
    <row r="176" spans="1:21" ht="12.75" customHeight="1">
      <c r="A176" s="5"/>
      <c r="B176" s="6"/>
      <c r="C176" s="586"/>
      <c r="D176" s="586"/>
      <c r="E176" s="586"/>
      <c r="F176" s="586"/>
      <c r="G176" s="586"/>
      <c r="H176" s="586"/>
      <c r="I176" s="586"/>
      <c r="J176" s="586"/>
      <c r="K176" s="586"/>
      <c r="L176" s="586"/>
      <c r="M176" s="586"/>
      <c r="N176" s="39"/>
      <c r="O176" s="39"/>
      <c r="P176" s="39"/>
      <c r="Q176" s="39"/>
      <c r="R176" s="39"/>
      <c r="S176" s="39"/>
      <c r="T176" s="6"/>
      <c r="U176" s="11"/>
    </row>
    <row r="177" spans="1:21" ht="7.9" customHeight="1">
      <c r="A177" s="5"/>
      <c r="B177" s="6"/>
      <c r="C177" s="585" t="s">
        <v>290</v>
      </c>
      <c r="D177" s="586"/>
      <c r="E177" s="586"/>
      <c r="F177" s="586"/>
      <c r="G177" s="586"/>
      <c r="H177" s="586"/>
      <c r="I177" s="586"/>
      <c r="J177" s="586"/>
      <c r="K177" s="586"/>
      <c r="L177" s="586"/>
      <c r="M177" s="586"/>
      <c r="N177" s="39"/>
      <c r="O177" s="39"/>
      <c r="P177" s="39"/>
      <c r="Q177" s="39"/>
      <c r="R177" s="39"/>
      <c r="S177" s="39"/>
      <c r="T177" s="6"/>
      <c r="U177" s="11"/>
    </row>
    <row r="178" spans="1:21" ht="12.75" customHeight="1">
      <c r="A178" s="5"/>
      <c r="B178" s="6"/>
      <c r="C178" s="586"/>
      <c r="D178" s="586"/>
      <c r="E178" s="586"/>
      <c r="F178" s="586"/>
      <c r="G178" s="586"/>
      <c r="H178" s="586"/>
      <c r="I178" s="586"/>
      <c r="J178" s="586"/>
      <c r="K178" s="586"/>
      <c r="L178" s="586"/>
      <c r="M178" s="586"/>
      <c r="N178" s="39"/>
      <c r="O178" s="39"/>
      <c r="P178" s="39"/>
      <c r="Q178" s="39"/>
      <c r="R178" s="39"/>
      <c r="S178" s="39"/>
      <c r="T178" s="6"/>
      <c r="U178" s="11"/>
    </row>
    <row r="179" spans="1:21" ht="12.75" customHeight="1">
      <c r="A179" s="5"/>
      <c r="B179" s="6"/>
      <c r="C179" s="62"/>
      <c r="D179" s="62"/>
      <c r="E179" s="62"/>
      <c r="F179" s="62"/>
      <c r="G179" s="62"/>
      <c r="H179" s="62"/>
      <c r="I179" s="62"/>
      <c r="J179" s="62"/>
      <c r="K179" s="62"/>
      <c r="L179" s="62"/>
      <c r="M179" s="62"/>
      <c r="N179" s="39"/>
      <c r="O179" s="39"/>
      <c r="P179" s="39"/>
      <c r="Q179" s="39"/>
      <c r="R179" s="39"/>
      <c r="S179" s="39"/>
      <c r="T179" s="6"/>
      <c r="U179" s="11"/>
    </row>
    <row r="180" spans="1:21" ht="12.75" customHeight="1">
      <c r="A180" s="5"/>
      <c r="B180" s="9"/>
      <c r="C180" s="558" t="s">
        <v>417</v>
      </c>
      <c r="D180" s="143"/>
      <c r="E180" s="143"/>
      <c r="F180" s="143"/>
      <c r="G180" s="143"/>
      <c r="H180" s="143"/>
      <c r="I180" s="143"/>
      <c r="J180" s="143"/>
      <c r="K180" s="587" t="s">
        <v>433</v>
      </c>
      <c r="L180" s="588"/>
      <c r="M180" s="588"/>
      <c r="N180" s="143"/>
      <c r="O180" s="143"/>
      <c r="P180" s="143"/>
      <c r="Q180" s="143"/>
      <c r="R180" s="143"/>
      <c r="S180" s="143"/>
      <c r="T180" s="6"/>
      <c r="U180" s="11"/>
    </row>
    <row r="181" spans="1:21" ht="12.75" customHeight="1">
      <c r="A181" s="5"/>
      <c r="B181" s="6"/>
      <c r="C181" s="144"/>
      <c r="D181" s="39"/>
      <c r="E181" s="39"/>
      <c r="F181" s="39"/>
      <c r="G181" s="39"/>
      <c r="H181" s="39"/>
      <c r="I181" s="39"/>
      <c r="J181" s="39"/>
      <c r="K181" s="66"/>
      <c r="L181" s="66"/>
      <c r="M181" s="66"/>
      <c r="N181" s="39"/>
      <c r="O181" s="39"/>
      <c r="P181" s="39"/>
      <c r="Q181" s="39"/>
      <c r="R181" s="39"/>
      <c r="S181" s="39"/>
      <c r="T181" s="6"/>
      <c r="U181" s="11"/>
    </row>
    <row r="182" spans="1:21" ht="17.25" customHeight="1">
      <c r="A182" s="5"/>
      <c r="B182" s="155">
        <v>5.17</v>
      </c>
      <c r="C182" s="84" t="s">
        <v>323</v>
      </c>
      <c r="D182" s="39"/>
      <c r="E182" s="39"/>
      <c r="F182" s="39"/>
      <c r="G182" s="39"/>
      <c r="H182" s="39"/>
      <c r="I182" s="39"/>
      <c r="J182" s="39"/>
      <c r="K182" s="39"/>
      <c r="L182" s="39"/>
      <c r="M182" s="39"/>
      <c r="N182" s="39"/>
      <c r="O182" s="39"/>
      <c r="P182" s="39"/>
      <c r="Q182" s="39"/>
      <c r="R182" s="39"/>
      <c r="S182" s="39"/>
      <c r="T182" s="6"/>
      <c r="U182" s="11"/>
    </row>
    <row r="183" spans="1:21" ht="12.75" customHeight="1">
      <c r="A183" s="5"/>
      <c r="B183" s="6"/>
      <c r="C183" s="39"/>
      <c r="D183" s="69"/>
      <c r="E183" s="69"/>
      <c r="F183" s="69"/>
      <c r="G183" s="69"/>
      <c r="H183" s="69"/>
      <c r="I183" s="69"/>
      <c r="J183" s="69"/>
      <c r="K183" s="39"/>
      <c r="L183" s="39"/>
      <c r="M183" s="39"/>
      <c r="N183" s="39"/>
      <c r="O183" s="39"/>
      <c r="P183" s="39"/>
      <c r="Q183" s="39"/>
      <c r="R183" s="39"/>
      <c r="S183" s="39"/>
      <c r="T183" s="6"/>
      <c r="U183" s="11"/>
    </row>
    <row r="184" spans="1:21" ht="12.75" customHeight="1">
      <c r="A184" s="5"/>
      <c r="B184" s="6"/>
      <c r="C184" s="27"/>
      <c r="D184" s="593" t="s">
        <v>68</v>
      </c>
      <c r="E184" s="88"/>
      <c r="F184" s="589" t="s">
        <v>81</v>
      </c>
      <c r="G184" s="590"/>
      <c r="H184" s="88"/>
      <c r="I184" s="589" t="s">
        <v>82</v>
      </c>
      <c r="J184" s="590"/>
      <c r="K184" s="39"/>
      <c r="L184" s="39"/>
      <c r="M184" s="39"/>
      <c r="N184" s="39"/>
      <c r="O184" s="39"/>
      <c r="P184" s="39"/>
      <c r="Q184" s="39"/>
      <c r="R184" s="39"/>
      <c r="S184" s="39"/>
      <c r="T184" s="6"/>
      <c r="U184" s="11"/>
    </row>
    <row r="185" spans="1:21" ht="30.75" customHeight="1">
      <c r="A185" s="5"/>
      <c r="B185" s="6"/>
      <c r="C185" s="27"/>
      <c r="D185" s="594"/>
      <c r="E185" s="111"/>
      <c r="F185" s="156" t="s">
        <v>83</v>
      </c>
      <c r="G185" s="157" t="s">
        <v>84</v>
      </c>
      <c r="H185" s="146"/>
      <c r="I185" s="156" t="s">
        <v>83</v>
      </c>
      <c r="J185" s="157" t="s">
        <v>84</v>
      </c>
      <c r="K185" s="39"/>
      <c r="L185" s="39"/>
      <c r="M185" s="39"/>
      <c r="N185" s="39"/>
      <c r="O185" s="39"/>
      <c r="P185" s="39"/>
      <c r="Q185" s="39"/>
      <c r="R185" s="39"/>
      <c r="S185" s="39"/>
      <c r="T185" s="6"/>
      <c r="U185" s="11"/>
    </row>
    <row r="186" spans="1:21" ht="12.75" customHeight="1">
      <c r="A186" s="5"/>
      <c r="B186" s="6"/>
      <c r="C186" s="27"/>
      <c r="D186" s="148"/>
      <c r="E186" s="73"/>
      <c r="F186" s="73"/>
      <c r="G186" s="72"/>
      <c r="H186" s="148"/>
      <c r="I186" s="73"/>
      <c r="J186" s="73"/>
      <c r="K186" s="39"/>
      <c r="L186" s="39"/>
      <c r="M186" s="39"/>
      <c r="N186" s="39"/>
      <c r="O186" s="39"/>
      <c r="P186" s="39"/>
      <c r="Q186" s="39"/>
      <c r="R186" s="39"/>
      <c r="S186" s="39"/>
      <c r="T186" s="6"/>
      <c r="U186" s="11"/>
    </row>
    <row r="187" spans="1:21" ht="12.75" customHeight="1">
      <c r="A187" s="5"/>
      <c r="B187" s="6"/>
      <c r="C187" s="27"/>
      <c r="D187" s="149">
        <v>2017</v>
      </c>
      <c r="E187" s="76"/>
      <c r="F187" s="76">
        <v>18</v>
      </c>
      <c r="G187" s="150">
        <v>3600</v>
      </c>
      <c r="H187" s="158"/>
      <c r="I187" s="137">
        <v>120</v>
      </c>
      <c r="J187" s="137">
        <v>6000</v>
      </c>
      <c r="K187" s="39"/>
      <c r="L187" s="39"/>
      <c r="M187" s="39"/>
      <c r="N187" s="39"/>
      <c r="O187" s="39"/>
      <c r="P187" s="39"/>
      <c r="Q187" s="39"/>
      <c r="R187" s="39"/>
      <c r="S187" s="39"/>
      <c r="T187" s="6"/>
      <c r="U187" s="11"/>
    </row>
    <row r="188" spans="1:21" ht="12.75" customHeight="1">
      <c r="A188" s="5"/>
      <c r="B188" s="6"/>
      <c r="C188" s="27"/>
      <c r="D188" s="151">
        <v>2018</v>
      </c>
      <c r="E188" s="78"/>
      <c r="F188" s="78">
        <v>23</v>
      </c>
      <c r="G188" s="152">
        <v>4900</v>
      </c>
      <c r="H188" s="159"/>
      <c r="I188" s="140">
        <v>100</v>
      </c>
      <c r="J188" s="140">
        <v>5300</v>
      </c>
      <c r="K188" s="39"/>
      <c r="L188" s="39"/>
      <c r="M188" s="39"/>
      <c r="N188" s="39"/>
      <c r="O188" s="39"/>
      <c r="P188" s="39"/>
      <c r="Q188" s="39"/>
      <c r="R188" s="39"/>
      <c r="S188" s="39"/>
      <c r="T188" s="6"/>
      <c r="U188" s="11"/>
    </row>
    <row r="189" spans="1:21" ht="12.75" customHeight="1">
      <c r="A189" s="5"/>
      <c r="B189" s="6"/>
      <c r="C189" s="6"/>
      <c r="D189" s="470">
        <v>2019</v>
      </c>
      <c r="E189" s="76"/>
      <c r="F189" s="76">
        <v>27</v>
      </c>
      <c r="G189" s="150">
        <v>6000</v>
      </c>
      <c r="H189" s="160"/>
      <c r="I189" s="137">
        <v>90</v>
      </c>
      <c r="J189" s="137">
        <v>5000</v>
      </c>
      <c r="K189" s="161"/>
      <c r="L189" s="161"/>
      <c r="M189" s="161"/>
      <c r="N189" s="161"/>
      <c r="O189" s="161"/>
      <c r="P189" s="161"/>
      <c r="Q189" s="161"/>
      <c r="R189" s="161"/>
      <c r="S189" s="161"/>
      <c r="T189" s="6"/>
      <c r="U189" s="11"/>
    </row>
    <row r="190" spans="1:21" ht="12.75" customHeight="1">
      <c r="A190" s="5"/>
      <c r="B190" s="6"/>
      <c r="C190" s="27"/>
      <c r="D190" s="151">
        <v>2020</v>
      </c>
      <c r="E190" s="78"/>
      <c r="F190" s="78">
        <v>35</v>
      </c>
      <c r="G190" s="152">
        <v>8300</v>
      </c>
      <c r="H190" s="159"/>
      <c r="I190" s="140">
        <v>95</v>
      </c>
      <c r="J190" s="140">
        <v>5400</v>
      </c>
      <c r="K190" s="39"/>
      <c r="L190" s="39"/>
      <c r="M190" s="39"/>
      <c r="N190" s="39"/>
      <c r="O190" s="39"/>
      <c r="P190" s="39"/>
      <c r="Q190" s="39"/>
      <c r="R190" s="39"/>
      <c r="S190" s="39"/>
      <c r="T190" s="6"/>
      <c r="U190" s="11"/>
    </row>
    <row r="191" spans="1:21" ht="12.75" customHeight="1">
      <c r="A191" s="5"/>
      <c r="B191" s="6"/>
      <c r="C191" s="27"/>
      <c r="D191" s="153">
        <v>2021</v>
      </c>
      <c r="E191" s="81"/>
      <c r="F191" s="81">
        <v>40</v>
      </c>
      <c r="G191" s="154">
        <v>10000</v>
      </c>
      <c r="H191" s="162"/>
      <c r="I191" s="163">
        <v>85</v>
      </c>
      <c r="J191" s="163">
        <v>5100</v>
      </c>
      <c r="K191" s="39"/>
      <c r="L191" s="39"/>
      <c r="M191" s="39"/>
      <c r="N191" s="39"/>
      <c r="O191" s="39"/>
      <c r="P191" s="39"/>
      <c r="Q191" s="39"/>
      <c r="R191" s="39"/>
      <c r="S191" s="39"/>
      <c r="T191" s="6"/>
      <c r="U191" s="11"/>
    </row>
    <row r="192" spans="1:21" ht="12.75" customHeight="1">
      <c r="A192" s="5"/>
      <c r="B192" s="6"/>
      <c r="C192" s="39"/>
      <c r="D192" s="82"/>
      <c r="E192" s="82"/>
      <c r="F192" s="82"/>
      <c r="G192" s="82"/>
      <c r="H192" s="82"/>
      <c r="I192" s="82"/>
      <c r="J192" s="82"/>
      <c r="K192" s="39"/>
      <c r="L192" s="39"/>
      <c r="M192" s="39"/>
      <c r="N192" s="39"/>
      <c r="O192" s="39"/>
      <c r="P192" s="39"/>
      <c r="Q192" s="39"/>
      <c r="R192" s="39"/>
      <c r="S192" s="39"/>
      <c r="T192" s="6"/>
      <c r="U192" s="11"/>
    </row>
    <row r="193" spans="1:21" ht="12.75" customHeight="1">
      <c r="A193" s="5"/>
      <c r="B193" s="6"/>
      <c r="C193" s="7" t="s">
        <v>291</v>
      </c>
      <c r="D193" s="39"/>
      <c r="E193" s="39"/>
      <c r="F193" s="39"/>
      <c r="G193" s="39"/>
      <c r="H193" s="39"/>
      <c r="I193" s="39"/>
      <c r="J193" s="39"/>
      <c r="K193" s="39"/>
      <c r="L193" s="39"/>
      <c r="M193" s="39"/>
      <c r="N193" s="39"/>
      <c r="O193" s="39"/>
      <c r="P193" s="39"/>
      <c r="Q193" s="39"/>
      <c r="R193" s="39"/>
      <c r="S193" s="39"/>
      <c r="T193" s="6"/>
      <c r="U193" s="11"/>
    </row>
    <row r="194" spans="1:21" ht="12.75" customHeight="1">
      <c r="A194" s="5"/>
      <c r="B194" s="6"/>
      <c r="C194" s="39"/>
      <c r="D194" s="39"/>
      <c r="E194" s="39"/>
      <c r="F194" s="39"/>
      <c r="G194" s="39"/>
      <c r="H194" s="39"/>
      <c r="I194" s="39"/>
      <c r="J194" s="39"/>
      <c r="K194" s="39"/>
      <c r="L194" s="39"/>
      <c r="M194" s="39"/>
      <c r="N194" s="39"/>
      <c r="O194" s="39"/>
      <c r="P194" s="39"/>
      <c r="Q194" s="39"/>
      <c r="R194" s="39"/>
      <c r="S194" s="39"/>
      <c r="T194" s="6"/>
      <c r="U194" s="11"/>
    </row>
    <row r="195" spans="1:21" ht="13.9" customHeight="1">
      <c r="A195" s="5"/>
      <c r="B195" s="6"/>
      <c r="C195" s="585" t="s">
        <v>85</v>
      </c>
      <c r="D195" s="586"/>
      <c r="E195" s="586"/>
      <c r="F195" s="586"/>
      <c r="G195" s="586"/>
      <c r="H195" s="586"/>
      <c r="I195" s="586"/>
      <c r="J195" s="586"/>
      <c r="K195" s="586"/>
      <c r="L195" s="586"/>
      <c r="M195" s="586"/>
      <c r="N195" s="39"/>
      <c r="O195" s="39"/>
      <c r="P195" s="39"/>
      <c r="Q195" s="39"/>
      <c r="R195" s="39"/>
      <c r="S195" s="39"/>
      <c r="T195" s="6"/>
      <c r="U195" s="11"/>
    </row>
    <row r="196" spans="1:21" ht="12.75" customHeight="1">
      <c r="A196" s="5"/>
      <c r="B196" s="6"/>
      <c r="C196" s="586"/>
      <c r="D196" s="586"/>
      <c r="E196" s="586"/>
      <c r="F196" s="586"/>
      <c r="G196" s="586"/>
      <c r="H196" s="586"/>
      <c r="I196" s="586"/>
      <c r="J196" s="586"/>
      <c r="K196" s="586"/>
      <c r="L196" s="586"/>
      <c r="M196" s="586"/>
      <c r="N196" s="39"/>
      <c r="O196" s="39"/>
      <c r="P196" s="39"/>
      <c r="Q196" s="39"/>
      <c r="R196" s="39"/>
      <c r="S196" s="39"/>
      <c r="T196" s="6"/>
      <c r="U196" s="11"/>
    </row>
    <row r="197" spans="1:21" ht="13.9" customHeight="1">
      <c r="A197" s="5"/>
      <c r="B197" s="6"/>
      <c r="C197" s="585" t="s">
        <v>86</v>
      </c>
      <c r="D197" s="586"/>
      <c r="E197" s="586"/>
      <c r="F197" s="586"/>
      <c r="G197" s="586"/>
      <c r="H197" s="586"/>
      <c r="I197" s="586"/>
      <c r="J197" s="586"/>
      <c r="K197" s="586"/>
      <c r="L197" s="586"/>
      <c r="M197" s="586"/>
      <c r="N197" s="39"/>
      <c r="O197" s="39"/>
      <c r="P197" s="39"/>
      <c r="Q197" s="39"/>
      <c r="R197" s="39"/>
      <c r="S197" s="39"/>
      <c r="T197" s="6"/>
      <c r="U197" s="11"/>
    </row>
    <row r="198" spans="1:21" ht="12.75" customHeight="1">
      <c r="A198" s="5"/>
      <c r="B198" s="6"/>
      <c r="C198" s="586"/>
      <c r="D198" s="586"/>
      <c r="E198" s="586"/>
      <c r="F198" s="586"/>
      <c r="G198" s="586"/>
      <c r="H198" s="586"/>
      <c r="I198" s="586"/>
      <c r="J198" s="586"/>
      <c r="K198" s="586"/>
      <c r="L198" s="586"/>
      <c r="M198" s="586"/>
      <c r="N198" s="39"/>
      <c r="O198" s="39"/>
      <c r="P198" s="39"/>
      <c r="Q198" s="39"/>
      <c r="R198" s="39"/>
      <c r="S198" s="39"/>
      <c r="T198" s="6"/>
      <c r="U198" s="11"/>
    </row>
    <row r="199" spans="1:21" ht="12.75" customHeight="1">
      <c r="A199" s="5"/>
      <c r="B199" s="6"/>
      <c r="C199" s="62"/>
      <c r="D199" s="62"/>
      <c r="E199" s="62"/>
      <c r="F199" s="62"/>
      <c r="G199" s="62"/>
      <c r="H199" s="62"/>
      <c r="I199" s="62"/>
      <c r="J199" s="62"/>
      <c r="K199" s="62"/>
      <c r="L199" s="62"/>
      <c r="M199" s="62"/>
      <c r="N199" s="39"/>
      <c r="O199" s="39"/>
      <c r="P199" s="39"/>
      <c r="Q199" s="39"/>
      <c r="R199" s="39"/>
      <c r="S199" s="39"/>
      <c r="T199" s="6"/>
      <c r="U199" s="11"/>
    </row>
    <row r="200" spans="1:21" ht="12.75" customHeight="1">
      <c r="A200" s="5"/>
      <c r="B200" s="9"/>
      <c r="C200" s="558" t="s">
        <v>417</v>
      </c>
      <c r="D200" s="143"/>
      <c r="E200" s="143"/>
      <c r="F200" s="143"/>
      <c r="G200" s="143"/>
      <c r="H200" s="143"/>
      <c r="I200" s="143"/>
      <c r="J200" s="143"/>
      <c r="K200" s="587" t="s">
        <v>434</v>
      </c>
      <c r="L200" s="588"/>
      <c r="M200" s="588"/>
      <c r="N200" s="143"/>
      <c r="O200" s="143"/>
      <c r="P200" s="143"/>
      <c r="Q200" s="143"/>
      <c r="R200" s="143"/>
      <c r="S200" s="143"/>
      <c r="T200" s="6"/>
      <c r="U200" s="11"/>
    </row>
    <row r="201" spans="1:21" ht="12.75" customHeight="1">
      <c r="A201" s="5"/>
      <c r="B201" s="6"/>
      <c r="C201" s="6"/>
      <c r="D201" s="39"/>
      <c r="E201" s="39"/>
      <c r="F201" s="39"/>
      <c r="G201" s="39"/>
      <c r="H201" s="39"/>
      <c r="I201" s="39"/>
      <c r="J201" s="39"/>
      <c r="K201" s="66"/>
      <c r="L201" s="66"/>
      <c r="M201" s="66"/>
      <c r="N201" s="39"/>
      <c r="O201" s="39"/>
      <c r="P201" s="39"/>
      <c r="Q201" s="39"/>
      <c r="R201" s="39"/>
      <c r="S201" s="39"/>
      <c r="T201" s="6"/>
      <c r="U201" s="11"/>
    </row>
    <row r="202" spans="1:21" ht="13.9" customHeight="1">
      <c r="A202" s="5"/>
      <c r="B202" s="155">
        <v>5.18</v>
      </c>
      <c r="C202" s="585" t="s">
        <v>87</v>
      </c>
      <c r="D202" s="586"/>
      <c r="E202" s="586"/>
      <c r="F202" s="586"/>
      <c r="G202" s="586"/>
      <c r="H202" s="586"/>
      <c r="I202" s="586"/>
      <c r="J202" s="586"/>
      <c r="K202" s="586"/>
      <c r="L202" s="586"/>
      <c r="M202" s="586"/>
      <c r="N202" s="39"/>
      <c r="O202" s="39"/>
      <c r="P202" s="39"/>
      <c r="Q202" s="39"/>
      <c r="R202" s="39"/>
      <c r="S202" s="39"/>
      <c r="T202" s="6"/>
      <c r="U202" s="11"/>
    </row>
    <row r="203" spans="1:21" ht="12.75" customHeight="1">
      <c r="A203" s="5"/>
      <c r="B203" s="6"/>
      <c r="C203" s="586"/>
      <c r="D203" s="586"/>
      <c r="E203" s="586"/>
      <c r="F203" s="586"/>
      <c r="G203" s="586"/>
      <c r="H203" s="586"/>
      <c r="I203" s="586"/>
      <c r="J203" s="586"/>
      <c r="K203" s="586"/>
      <c r="L203" s="586"/>
      <c r="M203" s="586"/>
      <c r="N203" s="39"/>
      <c r="O203" s="39"/>
      <c r="P203" s="39"/>
      <c r="Q203" s="39"/>
      <c r="R203" s="39"/>
      <c r="S203" s="39"/>
      <c r="T203" s="6"/>
      <c r="U203" s="11"/>
    </row>
    <row r="204" spans="1:21" ht="12.75" customHeight="1">
      <c r="A204" s="5"/>
      <c r="B204" s="6"/>
      <c r="C204" s="103"/>
      <c r="D204" s="39"/>
      <c r="E204" s="69"/>
      <c r="F204" s="69"/>
      <c r="G204" s="69"/>
      <c r="H204" s="69"/>
      <c r="I204" s="103"/>
      <c r="J204" s="103"/>
      <c r="K204" s="103"/>
      <c r="L204" s="103"/>
      <c r="M204" s="103"/>
      <c r="N204" s="39"/>
      <c r="O204" s="39"/>
      <c r="P204" s="39"/>
      <c r="Q204" s="39"/>
      <c r="R204" s="39"/>
      <c r="S204" s="39"/>
      <c r="T204" s="6"/>
      <c r="U204" s="11"/>
    </row>
    <row r="205" spans="1:21" ht="27.75" customHeight="1">
      <c r="A205" s="5"/>
      <c r="B205" s="6"/>
      <c r="C205" s="27"/>
      <c r="D205" s="103"/>
      <c r="E205" s="164" t="s">
        <v>52</v>
      </c>
      <c r="F205" s="591" t="s">
        <v>88</v>
      </c>
      <c r="G205" s="592"/>
      <c r="H205" s="164" t="s">
        <v>89</v>
      </c>
      <c r="I205" s="103"/>
      <c r="J205" s="103"/>
      <c r="K205" s="103"/>
      <c r="L205" s="103"/>
      <c r="M205" s="39"/>
      <c r="N205" s="39"/>
      <c r="O205" s="39"/>
      <c r="P205" s="39"/>
      <c r="Q205" s="39"/>
      <c r="R205" s="39"/>
      <c r="S205" s="6"/>
      <c r="T205" s="6"/>
      <c r="U205" s="11"/>
    </row>
    <row r="206" spans="1:21" ht="12.75" customHeight="1">
      <c r="A206" s="5"/>
      <c r="B206" s="6"/>
      <c r="C206" s="27"/>
      <c r="D206" s="103"/>
      <c r="E206" s="165" t="s">
        <v>90</v>
      </c>
      <c r="F206" s="622">
        <v>500</v>
      </c>
      <c r="G206" s="623"/>
      <c r="H206" s="166">
        <v>94.99</v>
      </c>
      <c r="I206" s="103"/>
      <c r="J206" s="103"/>
      <c r="K206" s="103"/>
      <c r="L206" s="103"/>
      <c r="M206" s="39"/>
      <c r="N206" s="39"/>
      <c r="O206" s="39"/>
      <c r="P206" s="39"/>
      <c r="Q206" s="39"/>
      <c r="R206" s="39"/>
      <c r="S206" s="6"/>
      <c r="T206" s="6"/>
      <c r="U206" s="11"/>
    </row>
    <row r="207" spans="1:21" ht="12.75" customHeight="1">
      <c r="A207" s="5"/>
      <c r="B207" s="6"/>
      <c r="C207" s="27"/>
      <c r="D207" s="103"/>
      <c r="E207" s="68" t="s">
        <v>91</v>
      </c>
      <c r="F207" s="624">
        <v>24.4</v>
      </c>
      <c r="G207" s="625"/>
      <c r="H207" s="168">
        <v>6.45</v>
      </c>
      <c r="I207" s="103"/>
      <c r="J207" s="103"/>
      <c r="K207" s="103"/>
      <c r="L207" s="103"/>
      <c r="M207" s="39"/>
      <c r="N207" s="39"/>
      <c r="O207" s="39"/>
      <c r="P207" s="39"/>
      <c r="Q207" s="39"/>
      <c r="R207" s="39"/>
      <c r="S207" s="6"/>
      <c r="T207" s="6"/>
      <c r="U207" s="11"/>
    </row>
    <row r="208" spans="1:21" ht="12.75" customHeight="1">
      <c r="A208" s="5"/>
      <c r="B208" s="6"/>
      <c r="C208" s="27"/>
      <c r="D208" s="103"/>
      <c r="E208" s="169" t="s">
        <v>57</v>
      </c>
      <c r="F208" s="626">
        <v>12950</v>
      </c>
      <c r="G208" s="627"/>
      <c r="H208" s="171">
        <v>3744</v>
      </c>
      <c r="I208" s="103"/>
      <c r="J208" s="103"/>
      <c r="K208" s="103"/>
      <c r="L208" s="103"/>
      <c r="M208" s="39"/>
      <c r="N208" s="39"/>
      <c r="O208" s="39"/>
      <c r="P208" s="39"/>
      <c r="Q208" s="39"/>
      <c r="R208" s="39"/>
      <c r="S208" s="6"/>
      <c r="T208" s="6"/>
      <c r="U208" s="11"/>
    </row>
    <row r="209" spans="1:21" ht="12.75" customHeight="1">
      <c r="A209" s="5"/>
      <c r="B209" s="6"/>
      <c r="C209" s="27"/>
      <c r="D209" s="103"/>
      <c r="E209" s="68" t="s">
        <v>58</v>
      </c>
      <c r="F209" s="624">
        <v>5.81</v>
      </c>
      <c r="G209" s="625"/>
      <c r="H209" s="168">
        <v>1</v>
      </c>
      <c r="I209" s="103"/>
      <c r="J209" s="103"/>
      <c r="K209" s="103"/>
      <c r="L209" s="103"/>
      <c r="M209" s="39"/>
      <c r="N209" s="39"/>
      <c r="O209" s="39"/>
      <c r="P209" s="39"/>
      <c r="Q209" s="39"/>
      <c r="R209" s="39"/>
      <c r="S209" s="6"/>
      <c r="T209" s="6"/>
      <c r="U209" s="11"/>
    </row>
    <row r="210" spans="1:21" ht="12.75" customHeight="1">
      <c r="A210" s="5"/>
      <c r="B210" s="6"/>
      <c r="C210" s="27"/>
      <c r="D210" s="103"/>
      <c r="E210" s="169" t="s">
        <v>294</v>
      </c>
      <c r="F210" s="626">
        <v>3.95</v>
      </c>
      <c r="G210" s="627"/>
      <c r="H210" s="171">
        <v>0.8</v>
      </c>
      <c r="I210" s="103"/>
      <c r="J210" s="103"/>
      <c r="K210" s="103"/>
      <c r="L210" s="103"/>
      <c r="M210" s="39"/>
      <c r="N210" s="39"/>
      <c r="O210" s="39"/>
      <c r="P210" s="39"/>
      <c r="Q210" s="39"/>
      <c r="R210" s="39"/>
      <c r="S210" s="6"/>
      <c r="T210" s="6"/>
      <c r="U210" s="11"/>
    </row>
    <row r="211" spans="1:21" ht="12" customHeight="1">
      <c r="A211" s="5"/>
      <c r="B211" s="6"/>
      <c r="C211" s="27"/>
      <c r="D211" s="103"/>
      <c r="E211" s="68" t="s">
        <v>92</v>
      </c>
      <c r="F211" s="624">
        <v>54</v>
      </c>
      <c r="G211" s="625"/>
      <c r="H211" s="168">
        <v>20.27</v>
      </c>
      <c r="I211" s="103"/>
      <c r="J211" s="103"/>
      <c r="K211" s="103"/>
      <c r="L211" s="39"/>
      <c r="M211" s="39"/>
      <c r="N211" s="39"/>
      <c r="O211" s="39"/>
      <c r="P211" s="39"/>
      <c r="Q211" s="39"/>
      <c r="R211" s="6"/>
      <c r="S211" s="6"/>
      <c r="T211" s="6"/>
      <c r="U211" s="11"/>
    </row>
    <row r="212" spans="1:21" ht="12.75" customHeight="1">
      <c r="A212" s="5"/>
      <c r="B212" s="6"/>
      <c r="C212" s="27"/>
      <c r="D212" s="103"/>
      <c r="E212" s="172" t="s">
        <v>292</v>
      </c>
      <c r="F212" s="629">
        <v>204</v>
      </c>
      <c r="G212" s="630"/>
      <c r="H212" s="174">
        <v>43.45</v>
      </c>
      <c r="I212" s="103"/>
      <c r="J212" s="103"/>
      <c r="K212" s="103"/>
      <c r="L212" s="103"/>
      <c r="M212" s="39"/>
      <c r="N212" s="39"/>
      <c r="O212" s="39"/>
      <c r="P212" s="39"/>
      <c r="Q212" s="39"/>
      <c r="R212" s="39"/>
      <c r="S212" s="6"/>
      <c r="T212" s="6"/>
      <c r="U212" s="11"/>
    </row>
    <row r="213" spans="1:21" ht="12.75" customHeight="1">
      <c r="A213" s="5"/>
      <c r="B213" s="6"/>
      <c r="C213" s="103"/>
      <c r="D213" s="6"/>
      <c r="E213" s="100"/>
      <c r="F213" s="100"/>
      <c r="G213" s="100"/>
      <c r="H213" s="126"/>
      <c r="I213" s="103"/>
      <c r="J213" s="103"/>
      <c r="K213" s="103"/>
      <c r="L213" s="39"/>
      <c r="M213" s="39"/>
      <c r="N213" s="39"/>
      <c r="O213" s="39"/>
      <c r="P213" s="39"/>
      <c r="Q213" s="39"/>
      <c r="R213" s="6"/>
      <c r="S213" s="6"/>
      <c r="T213" s="6"/>
      <c r="U213" s="11"/>
    </row>
    <row r="214" spans="1:21" ht="12.75" customHeight="1">
      <c r="A214" s="5"/>
      <c r="B214" s="6"/>
      <c r="C214" s="103"/>
      <c r="D214" s="39"/>
      <c r="E214" s="39"/>
      <c r="F214" s="39"/>
      <c r="G214" s="39"/>
      <c r="H214" s="39"/>
      <c r="I214" s="103"/>
      <c r="J214" s="103"/>
      <c r="K214" s="103"/>
      <c r="L214" s="103"/>
      <c r="M214" s="103"/>
      <c r="N214" s="39"/>
      <c r="O214" s="39"/>
      <c r="P214" s="39"/>
      <c r="Q214" s="39"/>
      <c r="R214" s="39"/>
      <c r="S214" s="39"/>
      <c r="T214" s="6"/>
      <c r="U214" s="11"/>
    </row>
    <row r="215" spans="1:21" ht="12.75" customHeight="1">
      <c r="A215" s="5"/>
      <c r="B215" s="6"/>
      <c r="C215" s="103"/>
      <c r="D215" s="39"/>
      <c r="E215" s="39"/>
      <c r="F215" s="39"/>
      <c r="G215" s="39"/>
      <c r="H215" s="39"/>
      <c r="I215" s="103"/>
      <c r="J215" s="103"/>
      <c r="K215" s="103"/>
      <c r="L215" s="103"/>
      <c r="M215" s="103"/>
      <c r="N215" s="39"/>
      <c r="O215" s="39"/>
      <c r="P215" s="39"/>
      <c r="Q215" s="39"/>
      <c r="R215" s="39"/>
      <c r="S215" s="39"/>
      <c r="T215" s="6"/>
      <c r="U215" s="11"/>
    </row>
    <row r="216" spans="1:21" ht="12.75" customHeight="1">
      <c r="A216" s="5"/>
      <c r="B216" s="9"/>
      <c r="C216" s="558" t="s">
        <v>417</v>
      </c>
      <c r="D216" s="143"/>
      <c r="E216" s="143"/>
      <c r="F216" s="143"/>
      <c r="G216" s="143"/>
      <c r="H216" s="143"/>
      <c r="I216" s="143"/>
      <c r="J216" s="143"/>
      <c r="K216" s="587" t="s">
        <v>435</v>
      </c>
      <c r="L216" s="588"/>
      <c r="M216" s="588"/>
      <c r="N216" s="143"/>
      <c r="O216" s="143"/>
      <c r="P216" s="143"/>
      <c r="Q216" s="143"/>
      <c r="R216" s="143"/>
      <c r="S216" s="143"/>
      <c r="T216" s="6"/>
      <c r="U216" s="11"/>
    </row>
    <row r="217" spans="1:21" ht="12.75" customHeight="1">
      <c r="A217" s="5"/>
      <c r="B217" s="6"/>
      <c r="C217" s="6"/>
      <c r="D217" s="39"/>
      <c r="E217" s="39"/>
      <c r="F217" s="39"/>
      <c r="G217" s="39"/>
      <c r="H217" s="39"/>
      <c r="I217" s="39"/>
      <c r="J217" s="39"/>
      <c r="K217" s="39"/>
      <c r="L217" s="39"/>
      <c r="M217" s="39"/>
      <c r="N217" s="39"/>
      <c r="O217" s="39"/>
      <c r="P217" s="39"/>
      <c r="Q217" s="39"/>
      <c r="R217" s="39"/>
      <c r="S217" s="39"/>
      <c r="T217" s="6"/>
      <c r="U217" s="11"/>
    </row>
    <row r="218" spans="1:21" ht="13.9" customHeight="1">
      <c r="A218" s="5"/>
      <c r="B218" s="155">
        <v>5.19</v>
      </c>
      <c r="C218" s="585" t="s">
        <v>93</v>
      </c>
      <c r="D218" s="586"/>
      <c r="E218" s="586"/>
      <c r="F218" s="586"/>
      <c r="G218" s="586"/>
      <c r="H218" s="586"/>
      <c r="I218" s="586"/>
      <c r="J218" s="586"/>
      <c r="K218" s="586"/>
      <c r="L218" s="586"/>
      <c r="M218" s="586"/>
      <c r="N218" s="39"/>
      <c r="O218" s="39"/>
      <c r="P218" s="39"/>
      <c r="Q218" s="39"/>
      <c r="R218" s="39"/>
      <c r="S218" s="39"/>
      <c r="T218" s="6"/>
      <c r="U218" s="11"/>
    </row>
    <row r="219" spans="1:21" ht="12.75" customHeight="1">
      <c r="A219" s="5"/>
      <c r="B219" s="6"/>
      <c r="C219" s="586"/>
      <c r="D219" s="586"/>
      <c r="E219" s="586"/>
      <c r="F219" s="586"/>
      <c r="G219" s="586"/>
      <c r="H219" s="586"/>
      <c r="I219" s="586"/>
      <c r="J219" s="586"/>
      <c r="K219" s="586"/>
      <c r="L219" s="586"/>
      <c r="M219" s="586"/>
      <c r="N219" s="39"/>
      <c r="O219" s="39"/>
      <c r="P219" s="39"/>
      <c r="Q219" s="39"/>
      <c r="R219" s="39"/>
      <c r="S219" s="39"/>
      <c r="T219" s="6"/>
      <c r="U219" s="11"/>
    </row>
    <row r="220" spans="1:21" ht="12.75" customHeight="1">
      <c r="A220" s="5"/>
      <c r="B220" s="6"/>
      <c r="C220" s="6"/>
      <c r="D220" s="39"/>
      <c r="E220" s="39"/>
      <c r="F220" s="39"/>
      <c r="G220" s="39"/>
      <c r="H220" s="39"/>
      <c r="I220" s="39"/>
      <c r="J220" s="39"/>
      <c r="K220" s="39"/>
      <c r="L220" s="39"/>
      <c r="M220" s="39"/>
      <c r="N220" s="39"/>
      <c r="O220" s="39"/>
      <c r="P220" s="39"/>
      <c r="Q220" s="39"/>
      <c r="R220" s="39"/>
      <c r="S220" s="39"/>
      <c r="T220" s="6"/>
      <c r="U220" s="11"/>
    </row>
    <row r="221" spans="1:21" ht="25.9" customHeight="1" thickBot="1">
      <c r="A221" s="5"/>
      <c r="B221" s="6"/>
      <c r="C221" s="6"/>
      <c r="D221" s="628" t="s">
        <v>333</v>
      </c>
      <c r="E221" s="628"/>
      <c r="F221" s="628"/>
      <c r="G221" s="628"/>
      <c r="H221" s="39"/>
      <c r="I221" s="39"/>
      <c r="J221" s="39"/>
      <c r="K221" s="39"/>
      <c r="L221" s="39"/>
      <c r="M221" s="39"/>
      <c r="N221" s="39"/>
      <c r="O221" s="39"/>
      <c r="P221" s="39"/>
      <c r="Q221" s="39"/>
      <c r="R221" s="39"/>
      <c r="S221" s="39"/>
      <c r="T221" s="6"/>
      <c r="U221" s="11"/>
    </row>
    <row r="222" spans="1:21" ht="16.149999999999999" customHeight="1" thickBot="1">
      <c r="A222" s="5"/>
      <c r="B222" s="6"/>
      <c r="C222" s="6"/>
      <c r="D222" s="492"/>
      <c r="E222" s="493" t="s">
        <v>330</v>
      </c>
      <c r="F222" s="494" t="s">
        <v>331</v>
      </c>
      <c r="G222" s="494" t="s">
        <v>332</v>
      </c>
      <c r="H222" s="39"/>
      <c r="I222" s="39"/>
      <c r="J222" s="39"/>
      <c r="K222" s="39"/>
      <c r="L222" s="39"/>
      <c r="M222" s="39"/>
      <c r="N222" s="39"/>
      <c r="O222" s="39"/>
      <c r="P222" s="39"/>
      <c r="Q222" s="39"/>
      <c r="R222" s="39"/>
      <c r="S222" s="39"/>
      <c r="T222" s="6"/>
      <c r="U222" s="11"/>
    </row>
    <row r="223" spans="1:21" ht="12.75" customHeight="1">
      <c r="A223" s="5"/>
      <c r="B223" s="6"/>
      <c r="C223" s="6"/>
      <c r="D223" s="495">
        <v>2017</v>
      </c>
      <c r="E223" s="496">
        <v>920471</v>
      </c>
      <c r="F223" s="497">
        <v>311.88400000000001</v>
      </c>
      <c r="G223" s="497">
        <v>693.11699999999996</v>
      </c>
      <c r="H223" s="39"/>
      <c r="I223" s="39"/>
      <c r="J223" s="39"/>
      <c r="K223" s="39"/>
      <c r="L223" s="39"/>
      <c r="M223" s="39"/>
      <c r="N223" s="39"/>
      <c r="O223" s="39"/>
      <c r="P223" s="39"/>
      <c r="Q223" s="39"/>
      <c r="R223" s="39"/>
      <c r="S223" s="39"/>
      <c r="T223" s="6"/>
      <c r="U223" s="11"/>
    </row>
    <row r="224" spans="1:21" ht="12.75" customHeight="1">
      <c r="A224" s="5"/>
      <c r="B224" s="6"/>
      <c r="C224" s="6"/>
      <c r="D224" s="498">
        <v>2018</v>
      </c>
      <c r="E224" s="499">
        <v>987791</v>
      </c>
      <c r="F224" s="500">
        <v>334.19799999999998</v>
      </c>
      <c r="G224" s="500">
        <v>747.10400000000004</v>
      </c>
      <c r="H224" s="39"/>
      <c r="I224" s="39"/>
      <c r="J224" s="39"/>
      <c r="K224" s="39"/>
      <c r="L224" s="39"/>
      <c r="M224" s="39"/>
      <c r="N224" s="39"/>
      <c r="O224" s="39"/>
      <c r="P224" s="39"/>
      <c r="Q224" s="39"/>
      <c r="R224" s="39"/>
      <c r="S224" s="39"/>
      <c r="T224" s="6"/>
      <c r="U224" s="11"/>
    </row>
    <row r="225" spans="1:21" ht="12.75" customHeight="1">
      <c r="A225" s="5"/>
      <c r="B225" s="6"/>
      <c r="C225" s="6"/>
      <c r="D225" s="495">
        <v>2019</v>
      </c>
      <c r="E225" s="496">
        <v>1060068</v>
      </c>
      <c r="F225" s="497">
        <v>323.11</v>
      </c>
      <c r="G225" s="497">
        <v>796.59</v>
      </c>
      <c r="H225" s="39"/>
      <c r="I225" s="39"/>
      <c r="J225" s="39"/>
      <c r="K225" s="39"/>
      <c r="L225" s="39"/>
      <c r="M225" s="39"/>
      <c r="N225" s="39"/>
      <c r="O225" s="39"/>
      <c r="P225" s="39"/>
      <c r="Q225" s="39"/>
      <c r="R225" s="39"/>
      <c r="S225" s="39"/>
      <c r="T225" s="6"/>
      <c r="U225" s="11"/>
    </row>
    <row r="226" spans="1:21" ht="12.75" customHeight="1">
      <c r="A226" s="5"/>
      <c r="B226" s="6"/>
      <c r="C226" s="6"/>
      <c r="D226" s="495">
        <v>2020</v>
      </c>
      <c r="E226" s="496">
        <v>998719</v>
      </c>
      <c r="F226" s="497">
        <v>270.3</v>
      </c>
      <c r="G226" s="497">
        <v>770.95600000000002</v>
      </c>
      <c r="H226" s="39"/>
      <c r="I226" s="39"/>
      <c r="J226" s="39"/>
      <c r="K226" s="39"/>
      <c r="L226" s="39"/>
      <c r="M226" s="39"/>
      <c r="N226" s="39"/>
      <c r="O226" s="39"/>
      <c r="P226" s="39"/>
      <c r="Q226" s="39"/>
      <c r="R226" s="39"/>
      <c r="S226" s="39"/>
      <c r="T226" s="6"/>
      <c r="U226" s="11"/>
    </row>
    <row r="227" spans="1:21" ht="12.75" customHeight="1" thickBot="1">
      <c r="A227" s="5"/>
      <c r="B227" s="6"/>
      <c r="C227" s="6"/>
      <c r="D227" s="501">
        <v>2021</v>
      </c>
      <c r="E227" s="502">
        <v>1177225</v>
      </c>
      <c r="F227" s="503">
        <v>314.464</v>
      </c>
      <c r="G227" s="503">
        <v>870.82500000000005</v>
      </c>
      <c r="H227" s="39"/>
      <c r="I227" s="39"/>
      <c r="J227" s="39"/>
      <c r="K227" s="39"/>
      <c r="L227" s="39"/>
      <c r="M227" s="39"/>
      <c r="N227" s="39"/>
      <c r="O227" s="39"/>
      <c r="P227" s="39"/>
      <c r="Q227" s="39"/>
      <c r="R227" s="39"/>
      <c r="S227" s="39"/>
      <c r="T227" s="6"/>
      <c r="U227" s="11"/>
    </row>
    <row r="228" spans="1:21" ht="12.75" customHeight="1">
      <c r="A228" s="5"/>
      <c r="B228" s="6"/>
      <c r="C228" s="6"/>
      <c r="D228" s="504" t="s">
        <v>295</v>
      </c>
      <c r="E228" s="504"/>
      <c r="F228" s="505"/>
      <c r="G228" s="505"/>
      <c r="H228" s="39"/>
      <c r="I228" s="39"/>
      <c r="J228" s="39"/>
      <c r="K228" s="39"/>
      <c r="L228" s="39"/>
      <c r="M228" s="39"/>
      <c r="N228" s="39"/>
      <c r="O228" s="39"/>
      <c r="P228" s="39"/>
      <c r="Q228" s="39"/>
      <c r="R228" s="39"/>
      <c r="S228" s="39"/>
      <c r="T228" s="6"/>
      <c r="U228" s="11"/>
    </row>
    <row r="229" spans="1:21" ht="12.75" customHeight="1">
      <c r="A229" s="5"/>
      <c r="B229" s="6"/>
      <c r="C229" s="6"/>
      <c r="D229" s="39"/>
      <c r="E229" s="39"/>
      <c r="F229" s="39"/>
      <c r="G229" s="39"/>
      <c r="H229" s="39"/>
      <c r="I229" s="39"/>
      <c r="J229" s="39"/>
      <c r="K229" s="39"/>
      <c r="L229" s="39"/>
      <c r="M229" s="39"/>
      <c r="N229" s="39"/>
      <c r="O229" s="39"/>
      <c r="P229" s="39"/>
      <c r="Q229" s="39"/>
      <c r="R229" s="39"/>
      <c r="S229" s="39"/>
      <c r="T229" s="6"/>
      <c r="U229" s="11"/>
    </row>
    <row r="230" spans="1:21" ht="12.75" customHeight="1">
      <c r="A230" s="5"/>
      <c r="B230" s="9"/>
      <c r="C230" s="558" t="s">
        <v>417</v>
      </c>
      <c r="D230" s="143"/>
      <c r="E230" s="143"/>
      <c r="F230" s="143"/>
      <c r="G230" s="143"/>
      <c r="H230" s="143"/>
      <c r="I230" s="143"/>
      <c r="J230" s="143"/>
      <c r="K230" s="587" t="s">
        <v>436</v>
      </c>
      <c r="L230" s="588"/>
      <c r="M230" s="588"/>
      <c r="N230" s="143"/>
      <c r="O230" s="143"/>
      <c r="P230" s="143"/>
      <c r="Q230" s="143"/>
      <c r="R230" s="143"/>
      <c r="S230" s="143"/>
      <c r="T230" s="6"/>
      <c r="U230" s="11"/>
    </row>
    <row r="231" spans="1:21" ht="12.75" customHeight="1">
      <c r="A231" s="5"/>
      <c r="B231" s="6"/>
      <c r="C231" s="144"/>
      <c r="D231" s="39"/>
      <c r="E231" s="39"/>
      <c r="F231" s="39"/>
      <c r="G231" s="39"/>
      <c r="H231" s="39"/>
      <c r="I231" s="39"/>
      <c r="J231" s="39"/>
      <c r="K231" s="39"/>
      <c r="L231" s="39"/>
      <c r="M231" s="39"/>
      <c r="N231" s="39"/>
      <c r="O231" s="39"/>
      <c r="P231" s="39"/>
      <c r="Q231" s="39"/>
      <c r="R231" s="39"/>
      <c r="S231" s="39"/>
      <c r="T231" s="6"/>
      <c r="U231" s="11"/>
    </row>
    <row r="232" spans="1:21" ht="13.9" customHeight="1">
      <c r="A232" s="5"/>
      <c r="B232" s="6"/>
      <c r="C232" s="6"/>
      <c r="D232" s="6"/>
      <c r="E232" s="6"/>
      <c r="F232" s="6"/>
      <c r="G232" s="6"/>
      <c r="H232" s="6"/>
      <c r="I232" s="6"/>
      <c r="J232" s="6"/>
      <c r="K232" s="6"/>
      <c r="L232" s="6"/>
      <c r="M232" s="66"/>
      <c r="N232" s="66"/>
      <c r="O232" s="6"/>
      <c r="P232" s="6"/>
      <c r="Q232" s="6"/>
      <c r="R232" s="6"/>
      <c r="S232" s="6"/>
      <c r="T232" s="6"/>
      <c r="U232" s="11"/>
    </row>
    <row r="233" spans="1:21" ht="17.649999999999999" customHeight="1">
      <c r="A233" s="30"/>
      <c r="B233" s="608" t="s">
        <v>11</v>
      </c>
      <c r="C233" s="608"/>
      <c r="D233" s="608"/>
      <c r="E233" s="608"/>
      <c r="F233" s="608"/>
      <c r="G233" s="608"/>
      <c r="H233" s="581" t="s">
        <v>12</v>
      </c>
      <c r="I233" s="582"/>
      <c r="J233" s="582"/>
      <c r="K233" s="582"/>
      <c r="L233" s="581"/>
      <c r="M233" s="582"/>
      <c r="N233" s="175"/>
      <c r="O233" s="175"/>
      <c r="P233" s="175"/>
      <c r="Q233" s="31"/>
      <c r="R233" s="31"/>
      <c r="S233" s="31"/>
      <c r="T233" s="31"/>
      <c r="U233" s="32"/>
    </row>
  </sheetData>
  <mergeCells count="73">
    <mergeCell ref="H233:K233"/>
    <mergeCell ref="L233:M233"/>
    <mergeCell ref="B233:G233"/>
    <mergeCell ref="F206:G206"/>
    <mergeCell ref="F207:G207"/>
    <mergeCell ref="F208:G208"/>
    <mergeCell ref="F209:G209"/>
    <mergeCell ref="F211:G211"/>
    <mergeCell ref="F210:G210"/>
    <mergeCell ref="K230:M230"/>
    <mergeCell ref="D221:G221"/>
    <mergeCell ref="F212:G212"/>
    <mergeCell ref="C218:M219"/>
    <mergeCell ref="K216:M216"/>
    <mergeCell ref="C102:M102"/>
    <mergeCell ref="B6:M6"/>
    <mergeCell ref="C17:M18"/>
    <mergeCell ref="C32:M32"/>
    <mergeCell ref="C50:M50"/>
    <mergeCell ref="H86:I86"/>
    <mergeCell ref="C36:M36"/>
    <mergeCell ref="C26:K27"/>
    <mergeCell ref="C28:K28"/>
    <mergeCell ref="C22:K25"/>
    <mergeCell ref="K52:M52"/>
    <mergeCell ref="K79:M79"/>
    <mergeCell ref="E56:I56"/>
    <mergeCell ref="E57:I57"/>
    <mergeCell ref="L4:M4"/>
    <mergeCell ref="C46:M46"/>
    <mergeCell ref="C109:M110"/>
    <mergeCell ref="C104:M104"/>
    <mergeCell ref="K107:M107"/>
    <mergeCell ref="C40:M42"/>
    <mergeCell ref="K30:M30"/>
    <mergeCell ref="K15:M15"/>
    <mergeCell ref="K20:M20"/>
    <mergeCell ref="K34:M34"/>
    <mergeCell ref="K38:M38"/>
    <mergeCell ref="K44:M44"/>
    <mergeCell ref="K48:M48"/>
    <mergeCell ref="C47:K47"/>
    <mergeCell ref="C103:M103"/>
    <mergeCell ref="K49:L49"/>
    <mergeCell ref="K112:M112"/>
    <mergeCell ref="K138:M138"/>
    <mergeCell ref="C177:M178"/>
    <mergeCell ref="D142:F142"/>
    <mergeCell ref="H142:I142"/>
    <mergeCell ref="C160:M160"/>
    <mergeCell ref="K142:L142"/>
    <mergeCell ref="C119:M120"/>
    <mergeCell ref="C136:M136"/>
    <mergeCell ref="C140:M140"/>
    <mergeCell ref="C132:K132"/>
    <mergeCell ref="C114:M115"/>
    <mergeCell ref="K117:M117"/>
    <mergeCell ref="E123:F123"/>
    <mergeCell ref="H123:I123"/>
    <mergeCell ref="K123:L123"/>
    <mergeCell ref="F205:G205"/>
    <mergeCell ref="C202:M203"/>
    <mergeCell ref="K200:M200"/>
    <mergeCell ref="K180:M180"/>
    <mergeCell ref="C195:M196"/>
    <mergeCell ref="C197:M198"/>
    <mergeCell ref="D184:D185"/>
    <mergeCell ref="F184:G184"/>
    <mergeCell ref="E162:E163"/>
    <mergeCell ref="C175:M176"/>
    <mergeCell ref="K158:M158"/>
    <mergeCell ref="K134:M134"/>
    <mergeCell ref="I184:J184"/>
  </mergeCells>
  <hyperlinks>
    <hyperlink ref="L4" location="'Índice'!R1C1" display="Volver al índice" xr:uid="{00000000-0004-0000-0200-000000000000}"/>
    <hyperlink ref="C15" location="Índice!A1" display="Volver al índice" xr:uid="{00000000-0004-0000-0200-000001000000}"/>
    <hyperlink ref="K15" location="'Rta_5.1'!R1C1" display="Ir a respuesta 5,1" xr:uid="{00000000-0004-0000-0200-000002000000}"/>
    <hyperlink ref="C20" location="Índice!A1" display="Volver al índice" xr:uid="{00000000-0004-0000-0200-000003000000}"/>
    <hyperlink ref="K20" location="'Rta_5.2'!R1C1" display="Ir a respuesta 5.2" xr:uid="{00000000-0004-0000-0200-000004000000}"/>
    <hyperlink ref="C30" location="Índice!A1" display="Volver al índice" xr:uid="{00000000-0004-0000-0200-000005000000}"/>
    <hyperlink ref="K30" location="'Rta_5.3'!R1C1" display="Ir a respuesta 5.3" xr:uid="{00000000-0004-0000-0200-000006000000}"/>
    <hyperlink ref="C34" location="Índice!A1" display="Volver al índice" xr:uid="{00000000-0004-0000-0200-000007000000}"/>
    <hyperlink ref="K34" location="'Rta_5.4'!R1C1" display="Ir a respuesta 5.4" xr:uid="{00000000-0004-0000-0200-000008000000}"/>
    <hyperlink ref="C38" location="Índice!A1" display="Volver al índice" xr:uid="{00000000-0004-0000-0200-000009000000}"/>
    <hyperlink ref="K38" location="'Rta_5.5'!R1C1" display="Ir a respuesta 5.5" xr:uid="{00000000-0004-0000-0200-00000A000000}"/>
    <hyperlink ref="C44" location="Índice!A1" display="Volver al índice" xr:uid="{00000000-0004-0000-0200-00000B000000}"/>
    <hyperlink ref="K44" location="'Rta_5.6'!R1C1" display="Ir a respuesta 5.6" xr:uid="{00000000-0004-0000-0200-00000C000000}"/>
    <hyperlink ref="C48" location="Índice!A1" display="Volver al índice" xr:uid="{00000000-0004-0000-0200-00000D000000}"/>
    <hyperlink ref="K48" location="'Rta_5.7'!R1C1" display="Ir a respuesta 5.7" xr:uid="{00000000-0004-0000-0200-00000E000000}"/>
    <hyperlink ref="C52" location="Índice!A1" display="Volver al índice" xr:uid="{00000000-0004-0000-0200-00000F000000}"/>
    <hyperlink ref="K52" location="'Rta_5.8'!R1C1" display="Ir a respuesta 5.8" xr:uid="{00000000-0004-0000-0200-000010000000}"/>
    <hyperlink ref="C79" location="Índice!A1" display="Volver al índice" xr:uid="{00000000-0004-0000-0200-000011000000}"/>
    <hyperlink ref="K79" location="'Rta_5.9'!R1C1" display="Ir a respuesta 5.9" xr:uid="{00000000-0004-0000-0200-000012000000}"/>
    <hyperlink ref="C107" location="Índice!A1" display="Volver al índice" xr:uid="{00000000-0004-0000-0200-000013000000}"/>
    <hyperlink ref="K107" location="'Rta_5.10'!R1C1" display="Ir a respuesta 5.10" xr:uid="{00000000-0004-0000-0200-000014000000}"/>
    <hyperlink ref="C112" location="Índice!A1" display="Volver al índice" xr:uid="{00000000-0004-0000-0200-000015000000}"/>
    <hyperlink ref="K112" location="'Rta_5.11'!R1C1" display="Ir a respuesta 5.11" xr:uid="{00000000-0004-0000-0200-000016000000}"/>
    <hyperlink ref="C117" location="Índice!A1" display="Volver al índice" xr:uid="{00000000-0004-0000-0200-000017000000}"/>
    <hyperlink ref="K117" location="'Rta_5.12'!R1C1" display="Ir a respuesta 5.12" xr:uid="{00000000-0004-0000-0200-000018000000}"/>
    <hyperlink ref="C134" location="Índice!A1" display="Volver al índice" xr:uid="{00000000-0004-0000-0200-000019000000}"/>
    <hyperlink ref="K134" location="'Rta_5.13'!R1C1" display="Ir a respuesta 5.13" xr:uid="{00000000-0004-0000-0200-00001A000000}"/>
    <hyperlink ref="C138" location="Índice!A1" display="Volver al índice" xr:uid="{00000000-0004-0000-0200-00001B000000}"/>
    <hyperlink ref="K138" location="'Rta_5.14'!R1C1" display="Ir a respuesta 5.14" xr:uid="{00000000-0004-0000-0200-00001C000000}"/>
    <hyperlink ref="C158" location="Índice!A1" display="Volver al índice" xr:uid="{00000000-0004-0000-0200-00001D000000}"/>
    <hyperlink ref="K158" location="'Rta_5.15'!R1C1" display="Ir a respuesta 5.15" xr:uid="{00000000-0004-0000-0200-00001E000000}"/>
    <hyperlink ref="C180" location="Índice!A1" display="Volver al índice" xr:uid="{00000000-0004-0000-0200-00001F000000}"/>
    <hyperlink ref="K180" location="'Rta5.16'!R1C1" display="Ir a respuesta 5.16" xr:uid="{00000000-0004-0000-0200-000020000000}"/>
    <hyperlink ref="C200" location="Índice!A1" display="Volver al índice" xr:uid="{00000000-0004-0000-0200-000021000000}"/>
    <hyperlink ref="K200" location="'Rta5.17'!R1C1" display="Ir a respuesta 5.17" xr:uid="{00000000-0004-0000-0200-000022000000}"/>
    <hyperlink ref="C216" location="Índice!A1" display="Volver al índice" xr:uid="{00000000-0004-0000-0200-000023000000}"/>
    <hyperlink ref="K216" location="'Rta_5.18'!R1C1" display="Ir a respuesta 5.18" xr:uid="{00000000-0004-0000-0200-000024000000}"/>
    <hyperlink ref="C230" location="Índice!A1" display="Volver al índice" xr:uid="{00000000-0004-0000-0200-000025000000}"/>
    <hyperlink ref="K230" location="'Rta_5.19'!R1C1" display="Ir a respuesta 5.19" xr:uid="{00000000-0004-0000-0200-000026000000}"/>
    <hyperlink ref="L4:M4" location="Índice!A1" display="Volver al índice" xr:uid="{05C1FC1D-6F05-4DB0-8655-F35961935908}"/>
    <hyperlink ref="K15:M15" location="Rta_5.1!A1" display="Ir a respuesta 5,1" xr:uid="{91D1BDE3-D2CF-413B-81EC-2A47DAF066B8}"/>
    <hyperlink ref="K20:M20" location="Rta_5.2!A1" display="Ir a respuesta 5.2" xr:uid="{95BAAD85-61F3-4CC1-82C5-50D10BE28B6D}"/>
    <hyperlink ref="K30:M30" location="Rta_5.3!A1" display="Ir a respuesta 5.3" xr:uid="{096A8E1B-159B-4262-85CB-1E87A6B89753}"/>
    <hyperlink ref="K34:M34" location="Rta_5.4!A1" display="Ir a respuesta 5.4" xr:uid="{6BA2E6CD-6566-4354-9F9C-C4572272873D}"/>
    <hyperlink ref="K38:M38" location="Rta_5.5!A1" display="Ir a respuesta 5.5" xr:uid="{49C850A0-31AA-470D-9359-4B4EAAE473AF}"/>
    <hyperlink ref="K44:M44" location="Rta_5.6!A1" display="Ir a respuesta 5.6" xr:uid="{E7E864EF-B7E1-4B05-8227-466AA06A2F37}"/>
    <hyperlink ref="K48:M48" location="Rta_5.7!A1" display="Ir a respuesta 5.7" xr:uid="{B8C06BF0-2AD1-4057-901E-216B6A60E957}"/>
    <hyperlink ref="K52:M52" location="Rta_5.8!A1" display="Ir a respuesta 5.8" xr:uid="{7A0D0379-A9F4-4AB7-B7FF-5AE97A233D21}"/>
    <hyperlink ref="K79:M79" location="Rta_5.9!A1" display="Ir a respuesta 5.9" xr:uid="{CC4339B4-F1F2-4D4B-9672-153FDFA6B906}"/>
    <hyperlink ref="K107:M107" location="Rta_5.10!A1" display="Ir a respuesta 5.10" xr:uid="{DDB675C7-ECC7-4A71-97D7-96262BA60578}"/>
    <hyperlink ref="K112:M112" location="Rta_5.11!A1" display="Ir a respuesta 5.11" xr:uid="{9F4A5AA0-D13F-442F-887C-7EDFB8D8A18C}"/>
    <hyperlink ref="K117:M117" location="Rta_5.12!A1" display="Ir a respuesta 5.12" xr:uid="{F77064D9-94A9-4F4A-B885-BB5F7B839241}"/>
    <hyperlink ref="K134:M134" location="Rta_5.13!A1" display="Ir a respuesta 5.13" xr:uid="{6A95015E-CB4D-451E-86AA-23287E9A3487}"/>
    <hyperlink ref="K138:M138" location="Rta_5.14!A1" display="Ir a respuesta 5.14" xr:uid="{6E3D6CFE-22DE-4A52-99E2-BE8296ECCC6F}"/>
    <hyperlink ref="K158:M158" location="Rta_5.15!A1" display="Ir a respuesta 5.15" xr:uid="{2F4A02E0-F113-4F5A-97A6-B0C0CD7B192B}"/>
    <hyperlink ref="K180:M180" location="Rta_5.16!A1" display="Ir a respuesta 5.16" xr:uid="{FCCF4560-7B50-44E4-8A5B-00C1278C522B}"/>
    <hyperlink ref="K200:M200" location="Rta_5.17!A1" display="Ir a respuesta 5.17" xr:uid="{997ADBC5-4FDE-40B4-A323-62B626F26E8F}"/>
    <hyperlink ref="K216:M216" location="Rta_5.18!A1" display="Ir a respuesta 5.18" xr:uid="{45D6EEF5-A34A-45AD-A6A8-7A0DDE507BCB}"/>
    <hyperlink ref="K230:M230" location="Rta_5.19!A1" display="Ir a respuesta 5.19" xr:uid="{79C97DD7-1920-486B-88A8-F9CE2943215D}"/>
  </hyperlinks>
  <pageMargins left="0.75" right="0.75" top="1" bottom="1" header="0.5" footer="0.5"/>
  <pageSetup scale="75" orientation="landscape"/>
  <headerFooter>
    <oddFooter>&amp;R&amp;"Arial,Regular"&amp;10&amp;K000000Ejercicios</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29"/>
  <sheetViews>
    <sheetView showGridLines="0" workbookViewId="0">
      <selection activeCell="P21" sqref="P21"/>
    </sheetView>
  </sheetViews>
  <sheetFormatPr baseColWidth="10" defaultColWidth="9.28515625" defaultRowHeight="12.75" customHeight="1"/>
  <cols>
    <col min="1" max="1" width="8.7109375" style="1" customWidth="1"/>
    <col min="2" max="2" width="11.28515625" style="1" customWidth="1"/>
    <col min="3" max="3" width="7.28515625" style="1" customWidth="1"/>
    <col min="4" max="4" width="14.42578125" style="1" customWidth="1"/>
    <col min="5" max="5" width="8.7109375" style="1" customWidth="1"/>
    <col min="6" max="7" width="10.7109375" style="1" customWidth="1"/>
    <col min="8" max="8" width="11" style="1" customWidth="1"/>
    <col min="9" max="9" width="12.28515625" style="1" customWidth="1"/>
    <col min="10" max="10" width="16" style="1" customWidth="1"/>
    <col min="11" max="11" width="15.7109375" style="1" customWidth="1"/>
    <col min="12" max="12" width="8.7109375" style="1" customWidth="1"/>
    <col min="13" max="13" width="14.42578125" style="1" customWidth="1"/>
    <col min="14" max="14" width="8.7109375" style="1" customWidth="1"/>
    <col min="15" max="15" width="5.7109375" style="1" customWidth="1"/>
    <col min="16" max="16" width="8.7109375" style="1" customWidth="1"/>
    <col min="17" max="17" width="10.7109375" style="1" customWidth="1"/>
    <col min="18" max="18" width="11.7109375" style="1" customWidth="1"/>
    <col min="19" max="19" width="19.7109375" style="1" customWidth="1"/>
    <col min="20" max="20" width="9.28515625" style="1" customWidth="1"/>
    <col min="21" max="22" width="9.28515625" style="563" customWidth="1"/>
    <col min="23" max="16384" width="9.28515625" style="1"/>
  </cols>
  <sheetData>
    <row r="1" spans="1:21" ht="13.9" customHeight="1">
      <c r="A1" s="2"/>
      <c r="B1" s="3"/>
      <c r="C1" s="3"/>
      <c r="D1" s="3"/>
      <c r="E1" s="3"/>
      <c r="F1" s="3"/>
      <c r="G1" s="3"/>
      <c r="H1" s="3"/>
      <c r="I1" s="3"/>
      <c r="J1" s="3"/>
      <c r="K1" s="3"/>
      <c r="L1" s="3"/>
      <c r="M1" s="3"/>
      <c r="N1" s="3"/>
      <c r="O1" s="3"/>
      <c r="P1" s="3"/>
      <c r="Q1" s="3"/>
      <c r="R1" s="3"/>
      <c r="S1" s="3"/>
      <c r="T1" s="3"/>
      <c r="U1" s="3"/>
    </row>
    <row r="2" spans="1:21" ht="13.9" customHeight="1">
      <c r="A2" s="5"/>
      <c r="B2" s="6"/>
      <c r="C2" s="6"/>
      <c r="D2" s="6"/>
      <c r="E2" s="576" t="s">
        <v>1</v>
      </c>
      <c r="F2" s="577"/>
      <c r="G2" s="577"/>
      <c r="H2" s="577"/>
      <c r="I2" s="577"/>
      <c r="J2" s="577"/>
      <c r="K2" s="577"/>
      <c r="L2" s="6"/>
      <c r="M2" s="6"/>
      <c r="N2" s="6"/>
      <c r="O2" s="6"/>
      <c r="P2" s="6"/>
      <c r="Q2" s="6"/>
      <c r="R2" s="6"/>
      <c r="S2" s="6"/>
      <c r="T2" s="6"/>
      <c r="U2" s="6"/>
    </row>
    <row r="3" spans="1:21" ht="13.9" customHeight="1">
      <c r="A3" s="5"/>
      <c r="B3" s="6"/>
      <c r="C3" s="6"/>
      <c r="D3" s="6"/>
      <c r="E3" s="6"/>
      <c r="F3" s="6"/>
      <c r="G3" s="10"/>
      <c r="H3" s="10"/>
      <c r="I3" s="10"/>
      <c r="J3" s="10"/>
      <c r="K3" s="10"/>
      <c r="L3" s="6"/>
      <c r="M3" s="6"/>
      <c r="N3" s="6"/>
      <c r="O3" s="6"/>
      <c r="P3" s="6"/>
      <c r="Q3" s="6"/>
      <c r="R3" s="6"/>
      <c r="S3" s="6"/>
      <c r="T3" s="6"/>
      <c r="U3" s="6"/>
    </row>
    <row r="4" spans="1:21" ht="13.9" customHeight="1">
      <c r="A4" s="5"/>
      <c r="B4" s="638" t="s">
        <v>437</v>
      </c>
      <c r="C4" s="639"/>
      <c r="D4" s="639"/>
      <c r="E4" s="6"/>
      <c r="F4" s="6"/>
      <c r="G4" s="10"/>
      <c r="H4" s="10"/>
      <c r="I4" s="10"/>
      <c r="J4" s="602" t="s">
        <v>417</v>
      </c>
      <c r="K4" s="603"/>
      <c r="L4" s="6"/>
      <c r="M4" s="6"/>
      <c r="N4" s="6"/>
      <c r="O4" s="6"/>
      <c r="P4" s="6"/>
      <c r="Q4" s="6"/>
      <c r="R4" s="6"/>
      <c r="S4" s="6"/>
      <c r="T4" s="6"/>
      <c r="U4" s="6"/>
    </row>
    <row r="5" spans="1:21" ht="13.9" customHeight="1">
      <c r="A5" s="5"/>
      <c r="B5" s="6"/>
      <c r="C5" s="6"/>
      <c r="D5" s="6"/>
      <c r="E5" s="6"/>
      <c r="F5" s="6"/>
      <c r="G5" s="6"/>
      <c r="H5" s="6"/>
      <c r="I5" s="6"/>
      <c r="J5" s="6"/>
      <c r="K5" s="6"/>
      <c r="L5" s="6"/>
      <c r="M5" s="6"/>
      <c r="N5" s="6"/>
      <c r="O5" s="6"/>
      <c r="P5" s="6"/>
      <c r="Q5" s="6"/>
      <c r="R5" s="6"/>
      <c r="S5" s="6"/>
      <c r="T5" s="6"/>
      <c r="U5" s="6"/>
    </row>
    <row r="6" spans="1:21" ht="18.399999999999999" customHeight="1">
      <c r="A6" s="5"/>
      <c r="B6" s="578" t="s">
        <v>94</v>
      </c>
      <c r="C6" s="578"/>
      <c r="D6" s="578"/>
      <c r="E6" s="578"/>
      <c r="F6" s="578"/>
      <c r="G6" s="578"/>
      <c r="H6" s="579"/>
      <c r="I6" s="579"/>
      <c r="J6" s="579"/>
      <c r="K6" s="579"/>
      <c r="L6" s="6"/>
      <c r="M6" s="6"/>
      <c r="N6" s="6"/>
      <c r="O6" s="6"/>
      <c r="P6" s="6"/>
      <c r="Q6" s="6"/>
      <c r="R6" s="6"/>
      <c r="S6" s="6"/>
      <c r="T6" s="6"/>
      <c r="U6" s="6"/>
    </row>
    <row r="7" spans="1:21" ht="13.9" customHeight="1">
      <c r="A7" s="5"/>
      <c r="B7" s="6"/>
      <c r="C7" s="6"/>
      <c r="D7" s="6"/>
      <c r="E7" s="6"/>
      <c r="F7" s="6"/>
      <c r="G7" s="6"/>
      <c r="H7" s="6"/>
      <c r="I7" s="6"/>
      <c r="J7" s="6"/>
      <c r="K7" s="6"/>
      <c r="L7" s="6"/>
      <c r="M7" s="6"/>
      <c r="N7" s="6"/>
      <c r="O7" s="6"/>
      <c r="P7" s="6"/>
      <c r="Q7" s="6"/>
      <c r="R7" s="6"/>
      <c r="S7" s="6"/>
      <c r="T7" s="6"/>
      <c r="U7" s="6"/>
    </row>
    <row r="8" spans="1:21" ht="12.75" customHeight="1">
      <c r="A8" s="5"/>
      <c r="B8" s="178">
        <v>5.18</v>
      </c>
      <c r="C8" s="604" t="s">
        <v>87</v>
      </c>
      <c r="D8" s="606"/>
      <c r="E8" s="606"/>
      <c r="F8" s="606"/>
      <c r="G8" s="606"/>
      <c r="H8" s="606"/>
      <c r="I8" s="606"/>
      <c r="J8" s="606"/>
      <c r="K8" s="606"/>
      <c r="L8" s="235"/>
      <c r="M8" s="235"/>
      <c r="N8" s="6"/>
      <c r="O8" s="6"/>
      <c r="P8" s="6"/>
      <c r="Q8" s="6"/>
      <c r="R8" s="6"/>
      <c r="S8" s="6"/>
      <c r="T8" s="6"/>
      <c r="U8" s="6"/>
    </row>
    <row r="9" spans="1:21" ht="13.9" customHeight="1">
      <c r="A9" s="5"/>
      <c r="B9" s="6"/>
      <c r="C9" s="606"/>
      <c r="D9" s="606"/>
      <c r="E9" s="606"/>
      <c r="F9" s="606"/>
      <c r="G9" s="606"/>
      <c r="H9" s="606"/>
      <c r="I9" s="606"/>
      <c r="J9" s="606"/>
      <c r="K9" s="606"/>
      <c r="L9" s="235"/>
      <c r="M9" s="235"/>
      <c r="N9" s="6"/>
      <c r="O9" s="6"/>
      <c r="P9" s="6"/>
      <c r="Q9" s="6"/>
      <c r="R9" s="6"/>
      <c r="S9" s="6"/>
      <c r="T9" s="6"/>
      <c r="U9" s="6"/>
    </row>
    <row r="10" spans="1:21" ht="12.75" customHeight="1">
      <c r="A10" s="5"/>
      <c r="B10" s="6"/>
      <c r="C10" s="606"/>
      <c r="D10" s="606"/>
      <c r="E10" s="606"/>
      <c r="F10" s="606"/>
      <c r="G10" s="606"/>
      <c r="H10" s="606"/>
      <c r="I10" s="606"/>
      <c r="J10" s="606"/>
      <c r="K10" s="606"/>
      <c r="L10" s="232"/>
      <c r="M10" s="232"/>
      <c r="N10" s="6"/>
      <c r="O10" s="6"/>
      <c r="P10" s="6"/>
      <c r="Q10" s="6"/>
      <c r="R10" s="6"/>
      <c r="S10" s="6"/>
      <c r="T10" s="6"/>
      <c r="U10" s="6"/>
    </row>
    <row r="11" spans="1:21" ht="12.75" customHeight="1">
      <c r="A11" s="5"/>
      <c r="B11" s="6"/>
      <c r="C11" s="52"/>
      <c r="D11" s="52"/>
      <c r="E11" s="52"/>
      <c r="F11" s="52"/>
      <c r="G11" s="52"/>
      <c r="H11" s="52"/>
      <c r="I11" s="52"/>
      <c r="J11" s="52"/>
      <c r="K11" s="52"/>
      <c r="L11" s="232"/>
      <c r="M11" s="232"/>
      <c r="N11" s="6"/>
      <c r="O11" s="6"/>
      <c r="P11" s="6"/>
      <c r="Q11" s="6"/>
      <c r="R11" s="6"/>
      <c r="S11" s="6"/>
      <c r="T11" s="6"/>
      <c r="U11" s="6"/>
    </row>
    <row r="12" spans="1:21" ht="18.399999999999999" customHeight="1">
      <c r="A12" s="5"/>
      <c r="B12" s="578" t="s">
        <v>95</v>
      </c>
      <c r="C12" s="578"/>
      <c r="D12" s="578"/>
      <c r="E12" s="578"/>
      <c r="F12" s="578"/>
      <c r="G12" s="578"/>
      <c r="H12" s="578"/>
      <c r="I12" s="578"/>
      <c r="J12" s="578"/>
      <c r="K12" s="578"/>
      <c r="L12" s="6"/>
      <c r="M12" s="6"/>
      <c r="N12" s="6"/>
      <c r="O12" s="6"/>
      <c r="P12" s="6"/>
      <c r="Q12" s="6"/>
      <c r="R12" s="6"/>
      <c r="S12" s="6"/>
      <c r="T12" s="6"/>
      <c r="U12" s="6"/>
    </row>
    <row r="13" spans="1:21" ht="13.9" customHeight="1">
      <c r="A13" s="5"/>
      <c r="B13" s="6"/>
      <c r="C13" s="6"/>
      <c r="D13" s="6"/>
      <c r="E13" s="6"/>
      <c r="F13" s="6"/>
      <c r="G13" s="6"/>
      <c r="H13" s="6"/>
      <c r="I13" s="6"/>
      <c r="J13" s="6"/>
      <c r="K13" s="6"/>
      <c r="L13" s="6"/>
      <c r="M13" s="6"/>
      <c r="N13" s="6"/>
      <c r="O13" s="6"/>
      <c r="P13" s="6"/>
      <c r="Q13" s="6"/>
      <c r="R13" s="6"/>
      <c r="S13" s="6"/>
      <c r="T13" s="6"/>
      <c r="U13" s="6"/>
    </row>
    <row r="14" spans="1:21" ht="14.25" customHeight="1" thickBot="1">
      <c r="A14" s="5"/>
      <c r="B14" s="6"/>
      <c r="C14" s="6"/>
      <c r="D14" s="179"/>
      <c r="E14" s="179"/>
      <c r="F14" s="179"/>
      <c r="G14" s="179"/>
      <c r="H14" s="179"/>
      <c r="I14" s="179"/>
      <c r="J14" s="179"/>
      <c r="K14" s="490"/>
      <c r="L14" s="6"/>
      <c r="M14" s="6"/>
      <c r="N14" s="6"/>
      <c r="O14" s="6"/>
      <c r="P14" s="6"/>
      <c r="Q14" s="6"/>
      <c r="R14" s="6"/>
      <c r="S14" s="6"/>
      <c r="T14" s="6"/>
      <c r="U14" s="6"/>
    </row>
    <row r="15" spans="1:21" ht="12.75" customHeight="1">
      <c r="A15" s="5"/>
      <c r="B15" s="6"/>
      <c r="C15" s="6"/>
      <c r="D15" s="593" t="s">
        <v>52</v>
      </c>
      <c r="E15" s="434"/>
      <c r="F15" s="704"/>
      <c r="G15" s="704"/>
      <c r="H15" s="593" t="s">
        <v>226</v>
      </c>
      <c r="I15" s="593" t="s">
        <v>227</v>
      </c>
      <c r="J15" s="593" t="s">
        <v>328</v>
      </c>
      <c r="K15" s="705" t="s">
        <v>329</v>
      </c>
      <c r="L15" s="59"/>
      <c r="M15" s="6"/>
      <c r="N15" s="707"/>
      <c r="O15" s="707"/>
      <c r="P15" s="707"/>
      <c r="Q15" s="707"/>
      <c r="R15" s="59"/>
      <c r="S15" s="59"/>
      <c r="T15" s="59"/>
      <c r="U15" s="6"/>
    </row>
    <row r="16" spans="1:21" ht="52.15" customHeight="1" thickBot="1">
      <c r="A16" s="5"/>
      <c r="B16" s="6"/>
      <c r="C16" s="6"/>
      <c r="D16" s="594"/>
      <c r="E16" s="157" t="s">
        <v>88</v>
      </c>
      <c r="F16" s="157" t="s">
        <v>89</v>
      </c>
      <c r="G16" s="157" t="s">
        <v>228</v>
      </c>
      <c r="H16" s="594"/>
      <c r="I16" s="594"/>
      <c r="J16" s="594"/>
      <c r="K16" s="706"/>
      <c r="L16" s="59"/>
      <c r="M16" s="6"/>
      <c r="N16" s="707"/>
      <c r="O16" s="707"/>
      <c r="P16" s="707"/>
      <c r="Q16" s="707"/>
      <c r="R16" s="59"/>
      <c r="S16" s="59"/>
      <c r="T16" s="59"/>
      <c r="U16" s="6"/>
    </row>
    <row r="17" spans="1:21" ht="14.25" customHeight="1">
      <c r="A17" s="5"/>
      <c r="B17" s="6"/>
      <c r="C17" s="6"/>
      <c r="D17" s="308" t="s">
        <v>90</v>
      </c>
      <c r="E17" s="435">
        <v>500</v>
      </c>
      <c r="F17" s="436">
        <v>94.99</v>
      </c>
      <c r="G17" s="437">
        <f>E17/F17</f>
        <v>5.2637119696810197</v>
      </c>
      <c r="H17" s="438">
        <f>G17/G$20</f>
        <v>0.90597452145972812</v>
      </c>
      <c r="I17" s="439">
        <f t="shared" ref="I17:I23" si="0">(H17-1)</f>
        <v>-9.4025478540271878E-2</v>
      </c>
      <c r="J17" s="440">
        <f>F17*H17</f>
        <v>86.058519793459567</v>
      </c>
      <c r="K17" s="474">
        <f t="shared" ref="K17" si="1">F17*H17/H$18</f>
        <v>132.17213114754099</v>
      </c>
      <c r="L17" s="441"/>
      <c r="M17" s="6"/>
      <c r="N17" s="41"/>
      <c r="O17" s="161"/>
      <c r="P17" s="161"/>
      <c r="Q17" s="161"/>
      <c r="R17" s="161"/>
      <c r="S17" s="161"/>
      <c r="T17" s="161"/>
      <c r="U17" s="6"/>
    </row>
    <row r="18" spans="1:21" ht="13.9" customHeight="1">
      <c r="A18" s="5"/>
      <c r="B18" s="6"/>
      <c r="C18" s="6"/>
      <c r="D18" s="7" t="s">
        <v>91</v>
      </c>
      <c r="E18" s="167">
        <v>24.4</v>
      </c>
      <c r="F18" s="442">
        <v>6.45</v>
      </c>
      <c r="G18" s="442">
        <f t="shared" ref="G18:G23" si="2">E18/F18</f>
        <v>3.7829457364341081</v>
      </c>
      <c r="H18" s="443">
        <f t="shared" ref="H18:H23" si="3">G18/G$20</f>
        <v>0.6511094210729963</v>
      </c>
      <c r="I18" s="444">
        <f t="shared" si="0"/>
        <v>-0.3488905789270037</v>
      </c>
      <c r="J18" s="334">
        <f t="shared" ref="J18:J23" si="4">F18*H18</f>
        <v>4.1996557659208262</v>
      </c>
      <c r="K18" s="474">
        <f>F18*H18/H$18</f>
        <v>6.45</v>
      </c>
      <c r="L18" s="441"/>
      <c r="M18" s="6"/>
      <c r="N18" s="41"/>
      <c r="O18" s="271"/>
      <c r="P18" s="161"/>
      <c r="Q18" s="445"/>
      <c r="R18" s="271"/>
      <c r="S18" s="161"/>
      <c r="T18" s="445"/>
      <c r="U18" s="6"/>
    </row>
    <row r="19" spans="1:21" ht="13.9" customHeight="1">
      <c r="A19" s="5"/>
      <c r="B19" s="6"/>
      <c r="C19" s="6"/>
      <c r="D19" s="282" t="s">
        <v>57</v>
      </c>
      <c r="E19" s="446">
        <v>12950</v>
      </c>
      <c r="F19" s="447">
        <v>3644</v>
      </c>
      <c r="G19" s="448">
        <f t="shared" si="2"/>
        <v>3.5537870472008781</v>
      </c>
      <c r="H19" s="449">
        <f t="shared" si="3"/>
        <v>0.61166730588655394</v>
      </c>
      <c r="I19" s="450">
        <f t="shared" si="0"/>
        <v>-0.38833269411344606</v>
      </c>
      <c r="J19" s="333">
        <f t="shared" si="4"/>
        <v>2228.9156626506024</v>
      </c>
      <c r="K19" s="474">
        <f t="shared" ref="K19:K23" si="5">F19*H19/H$18</f>
        <v>3423.2581967213114</v>
      </c>
      <c r="L19" s="441"/>
      <c r="M19" s="6"/>
      <c r="N19" s="41"/>
      <c r="O19" s="271"/>
      <c r="P19" s="161"/>
      <c r="Q19" s="445"/>
      <c r="R19" s="271"/>
      <c r="S19" s="161"/>
      <c r="T19" s="445"/>
      <c r="U19" s="6"/>
    </row>
    <row r="20" spans="1:21" ht="13.9" customHeight="1">
      <c r="A20" s="5"/>
      <c r="B20" s="6"/>
      <c r="C20" s="6"/>
      <c r="D20" s="7" t="s">
        <v>58</v>
      </c>
      <c r="E20" s="167">
        <v>5.81</v>
      </c>
      <c r="F20" s="442">
        <v>1</v>
      </c>
      <c r="G20" s="442">
        <f t="shared" si="2"/>
        <v>5.81</v>
      </c>
      <c r="H20" s="443">
        <f t="shared" si="3"/>
        <v>1</v>
      </c>
      <c r="I20" s="444">
        <f t="shared" si="0"/>
        <v>0</v>
      </c>
      <c r="J20" s="334">
        <f t="shared" si="4"/>
        <v>1</v>
      </c>
      <c r="K20" s="475">
        <f t="shared" si="5"/>
        <v>1.5358401639344264</v>
      </c>
      <c r="L20" s="441"/>
      <c r="M20" s="6"/>
      <c r="N20" s="41"/>
      <c r="O20" s="271"/>
      <c r="P20" s="161"/>
      <c r="Q20" s="445"/>
      <c r="R20" s="271"/>
      <c r="S20" s="161"/>
      <c r="T20" s="445"/>
      <c r="U20" s="6"/>
    </row>
    <row r="21" spans="1:21" ht="13.9" customHeight="1">
      <c r="A21" s="5"/>
      <c r="B21" s="6"/>
      <c r="C21" s="6"/>
      <c r="D21" s="282" t="s">
        <v>293</v>
      </c>
      <c r="E21" s="446">
        <v>3.95</v>
      </c>
      <c r="F21" s="447">
        <v>0.8</v>
      </c>
      <c r="G21" s="448">
        <f t="shared" si="2"/>
        <v>4.9375</v>
      </c>
      <c r="H21" s="449">
        <f t="shared" si="3"/>
        <v>0.84982788296041312</v>
      </c>
      <c r="I21" s="450">
        <f t="shared" si="0"/>
        <v>-0.15017211703958688</v>
      </c>
      <c r="J21" s="333">
        <f t="shared" si="4"/>
        <v>0.67986230636833056</v>
      </c>
      <c r="K21" s="474">
        <f t="shared" si="5"/>
        <v>1.0441598360655739</v>
      </c>
      <c r="L21" s="441"/>
      <c r="M21" s="6"/>
      <c r="N21" s="41"/>
      <c r="O21" s="271"/>
      <c r="P21" s="161"/>
      <c r="Q21" s="445"/>
      <c r="R21" s="271"/>
      <c r="S21" s="161"/>
      <c r="T21" s="445"/>
      <c r="U21" s="6"/>
    </row>
    <row r="22" spans="1:21" ht="13.9" customHeight="1">
      <c r="A22" s="5"/>
      <c r="B22" s="6"/>
      <c r="C22" s="6"/>
      <c r="D22" s="7" t="s">
        <v>92</v>
      </c>
      <c r="E22" s="167">
        <v>54</v>
      </c>
      <c r="F22" s="442">
        <v>20.27</v>
      </c>
      <c r="G22" s="442">
        <f t="shared" si="2"/>
        <v>2.6640355204736066</v>
      </c>
      <c r="H22" s="443">
        <f t="shared" si="3"/>
        <v>0.45852590713831443</v>
      </c>
      <c r="I22" s="444">
        <f t="shared" si="0"/>
        <v>-0.54147409286168557</v>
      </c>
      <c r="J22" s="334">
        <f t="shared" si="4"/>
        <v>9.2943201376936333</v>
      </c>
      <c r="K22" s="475">
        <f t="shared" si="5"/>
        <v>14.274590163934429</v>
      </c>
      <c r="L22" s="441"/>
      <c r="M22" s="6"/>
      <c r="N22" s="41"/>
      <c r="O22" s="271"/>
      <c r="P22" s="161"/>
      <c r="Q22" s="445"/>
      <c r="R22" s="271"/>
      <c r="S22" s="161"/>
      <c r="T22" s="445"/>
      <c r="U22" s="6"/>
    </row>
    <row r="23" spans="1:21" ht="13.9" customHeight="1" thickBot="1">
      <c r="A23" s="5"/>
      <c r="B23" s="6"/>
      <c r="C23" s="6"/>
      <c r="D23" s="282" t="s">
        <v>292</v>
      </c>
      <c r="E23" s="446">
        <v>204</v>
      </c>
      <c r="F23" s="447">
        <v>43.55</v>
      </c>
      <c r="G23" s="448">
        <f t="shared" si="2"/>
        <v>4.6842709529276698</v>
      </c>
      <c r="H23" s="449">
        <f t="shared" si="3"/>
        <v>0.80624284904090704</v>
      </c>
      <c r="I23" s="450">
        <f t="shared" si="0"/>
        <v>-0.19375715095909296</v>
      </c>
      <c r="J23" s="488">
        <f t="shared" si="4"/>
        <v>35.111876075731502</v>
      </c>
      <c r="K23" s="489">
        <f t="shared" si="5"/>
        <v>53.926229508196727</v>
      </c>
      <c r="L23" s="441"/>
      <c r="M23" s="216"/>
      <c r="N23" s="41"/>
      <c r="O23" s="271"/>
      <c r="P23" s="161"/>
      <c r="Q23" s="445"/>
      <c r="R23" s="271"/>
      <c r="S23" s="161"/>
      <c r="T23" s="445"/>
      <c r="U23" s="6"/>
    </row>
    <row r="24" spans="1:21" ht="14.25" customHeight="1">
      <c r="A24" s="5"/>
      <c r="B24" s="6"/>
      <c r="C24" s="6"/>
      <c r="D24" s="100"/>
      <c r="E24" s="100"/>
      <c r="F24" s="100"/>
      <c r="G24" s="100"/>
      <c r="H24" s="100"/>
      <c r="I24" s="100"/>
      <c r="J24" s="6"/>
      <c r="K24" s="216"/>
      <c r="L24" s="441"/>
      <c r="M24" s="216"/>
      <c r="N24" s="41"/>
      <c r="O24" s="271"/>
      <c r="P24" s="161"/>
      <c r="Q24" s="445"/>
      <c r="R24" s="271"/>
      <c r="S24" s="161"/>
      <c r="T24" s="445"/>
      <c r="U24" s="6"/>
    </row>
    <row r="25" spans="1:21" ht="7.9" customHeight="1">
      <c r="A25" s="5"/>
      <c r="B25" s="6"/>
      <c r="C25" s="6"/>
      <c r="D25" s="451" t="s">
        <v>229</v>
      </c>
      <c r="E25" s="452"/>
      <c r="F25" s="6"/>
      <c r="G25" s="487" t="s">
        <v>327</v>
      </c>
      <c r="H25" s="6"/>
      <c r="I25" s="6"/>
      <c r="J25" s="6"/>
      <c r="K25" s="6"/>
      <c r="L25" s="6"/>
      <c r="M25" s="6"/>
      <c r="N25" s="6"/>
      <c r="O25" s="6"/>
      <c r="P25" s="6"/>
      <c r="Q25" s="6"/>
      <c r="R25" s="6"/>
      <c r="S25" s="6"/>
      <c r="T25" s="6"/>
      <c r="U25" s="6"/>
    </row>
    <row r="26" spans="1:21" ht="12.75" customHeight="1">
      <c r="A26" s="5"/>
      <c r="B26" s="6"/>
      <c r="C26" s="6"/>
      <c r="D26" s="6"/>
      <c r="E26" s="6"/>
      <c r="F26" s="6"/>
      <c r="G26" s="6"/>
      <c r="H26" s="6"/>
      <c r="I26" s="6"/>
      <c r="J26" s="6"/>
      <c r="K26" s="6"/>
      <c r="L26" s="6"/>
      <c r="M26" s="6"/>
      <c r="N26" s="6"/>
      <c r="O26" s="6"/>
      <c r="P26" s="6"/>
      <c r="Q26" s="6"/>
      <c r="R26" s="6"/>
      <c r="S26" s="6"/>
      <c r="T26" s="6"/>
      <c r="U26" s="6"/>
    </row>
    <row r="27" spans="1:21" ht="13.9" customHeight="1">
      <c r="A27" s="5"/>
      <c r="B27" s="6"/>
      <c r="C27" s="6"/>
      <c r="K27" s="6"/>
      <c r="L27" s="6"/>
      <c r="M27" s="6"/>
      <c r="N27" s="6"/>
      <c r="O27" s="6"/>
      <c r="P27" s="6"/>
      <c r="Q27" s="6"/>
      <c r="R27" s="6"/>
      <c r="S27" s="6"/>
      <c r="T27" s="6"/>
      <c r="U27" s="6"/>
    </row>
    <row r="28" spans="1:21" s="563" customFormat="1" ht="17.649999999999999" customHeight="1">
      <c r="A28" s="5"/>
      <c r="B28" s="578" t="s">
        <v>11</v>
      </c>
      <c r="C28" s="578"/>
      <c r="D28" s="578"/>
      <c r="E28" s="578"/>
      <c r="F28" s="578"/>
      <c r="G28" s="578"/>
      <c r="H28" s="579" t="s">
        <v>12</v>
      </c>
      <c r="I28" s="579"/>
      <c r="J28" s="579"/>
      <c r="K28" s="579"/>
      <c r="L28" s="6"/>
      <c r="M28" s="6"/>
      <c r="N28" s="6"/>
      <c r="O28" s="6"/>
      <c r="P28" s="6"/>
      <c r="Q28" s="6"/>
      <c r="R28" s="6"/>
      <c r="S28" s="6"/>
      <c r="T28" s="6"/>
      <c r="U28" s="6"/>
    </row>
    <row r="29" spans="1:21" s="563" customFormat="1" ht="12.75" customHeight="1"/>
  </sheetData>
  <mergeCells count="19">
    <mergeCell ref="H28:K28"/>
    <mergeCell ref="B28:G28"/>
    <mergeCell ref="H6:K6"/>
    <mergeCell ref="Q15:Q16"/>
    <mergeCell ref="I15:I16"/>
    <mergeCell ref="N15:N16"/>
    <mergeCell ref="O15:O16"/>
    <mergeCell ref="P15:P16"/>
    <mergeCell ref="E2:K2"/>
    <mergeCell ref="J15:J16"/>
    <mergeCell ref="F15:G15"/>
    <mergeCell ref="H15:H16"/>
    <mergeCell ref="B6:G6"/>
    <mergeCell ref="C8:K10"/>
    <mergeCell ref="B4:D4"/>
    <mergeCell ref="J4:K4"/>
    <mergeCell ref="D15:D16"/>
    <mergeCell ref="K15:K16"/>
    <mergeCell ref="B12:K12"/>
  </mergeCells>
  <hyperlinks>
    <hyperlink ref="B4" location="'Ejercicios'!R1C1" display="Volver a ejercicios" xr:uid="{00000000-0004-0000-1400-000000000000}"/>
    <hyperlink ref="J4" location="'Índice'!R1C1" display="Volver al índice" xr:uid="{00000000-0004-0000-1400-000001000000}"/>
    <hyperlink ref="B4:D4" location="Ejercicios!A1" display="Volver a ejercicios" xr:uid="{49CC009B-174F-410E-8CB8-1007BC15D41A}"/>
    <hyperlink ref="J4:K4" location="Índice!A1" display="Volver al índice" xr:uid="{B641B143-87BE-4581-B51B-48443B0D9E1E}"/>
  </hyperlinks>
  <pageMargins left="0.75" right="0.75" top="1" bottom="1" header="0.5" footer="0.5"/>
  <pageSetup scale="59" orientation="portrait"/>
  <headerFooter>
    <oddFooter>&amp;R&amp;"Arial,Regular"&amp;10&amp;K000000Rta_5.18</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26"/>
  <sheetViews>
    <sheetView showGridLines="0" workbookViewId="0">
      <selection activeCell="L15" sqref="L15"/>
    </sheetView>
  </sheetViews>
  <sheetFormatPr baseColWidth="10" defaultColWidth="9.28515625" defaultRowHeight="12.75" customHeight="1"/>
  <cols>
    <col min="1" max="1" width="8.7109375" style="1" customWidth="1"/>
    <col min="2" max="2" width="6.28515625" style="1" customWidth="1"/>
    <col min="3" max="3" width="11.7109375" style="1" customWidth="1"/>
    <col min="4" max="4" width="11.28515625" style="1" customWidth="1"/>
    <col min="5" max="5" width="12.28515625" style="1" customWidth="1"/>
    <col min="6" max="6" width="12.42578125" style="1" customWidth="1"/>
    <col min="7" max="7" width="17.7109375" style="1" customWidth="1"/>
    <col min="8" max="8" width="16.28515625" style="1" customWidth="1"/>
    <col min="9" max="9" width="12.42578125" style="1" customWidth="1"/>
    <col min="10" max="10" width="8.42578125" style="1" customWidth="1"/>
    <col min="11" max="11" width="8.7109375" style="1" customWidth="1"/>
    <col min="12" max="12" width="17.42578125" style="563" customWidth="1"/>
    <col min="13" max="13" width="9.28515625" style="563" customWidth="1"/>
    <col min="14" max="16384" width="9.28515625" style="1"/>
  </cols>
  <sheetData>
    <row r="1" spans="1:12" ht="13.9" customHeight="1">
      <c r="A1" s="2"/>
      <c r="B1" s="3"/>
      <c r="C1" s="3"/>
      <c r="D1" s="3"/>
      <c r="E1" s="3"/>
      <c r="F1" s="3"/>
      <c r="G1" s="3"/>
      <c r="H1" s="3"/>
      <c r="I1" s="3"/>
      <c r="J1" s="3"/>
      <c r="K1" s="3"/>
      <c r="L1" s="3"/>
    </row>
    <row r="2" spans="1:12" ht="13.9" customHeight="1">
      <c r="A2" s="5"/>
      <c r="B2" s="6"/>
      <c r="C2" s="6"/>
      <c r="D2" s="6"/>
      <c r="E2" s="576" t="s">
        <v>1</v>
      </c>
      <c r="F2" s="577"/>
      <c r="G2" s="577"/>
      <c r="H2" s="577"/>
      <c r="I2" s="577"/>
      <c r="J2" s="577"/>
      <c r="K2" s="6"/>
      <c r="L2" s="6"/>
    </row>
    <row r="3" spans="1:12" ht="13.9" customHeight="1">
      <c r="A3" s="5"/>
      <c r="B3" s="6"/>
      <c r="C3" s="6"/>
      <c r="D3" s="6"/>
      <c r="E3" s="6"/>
      <c r="F3" s="10"/>
      <c r="G3" s="10"/>
      <c r="H3" s="10"/>
      <c r="I3" s="10"/>
      <c r="J3" s="10"/>
      <c r="K3" s="6"/>
      <c r="L3" s="6"/>
    </row>
    <row r="4" spans="1:12" ht="13.9" customHeight="1">
      <c r="A4" s="5"/>
      <c r="B4" s="638" t="s">
        <v>437</v>
      </c>
      <c r="C4" s="639"/>
      <c r="D4" s="639"/>
      <c r="E4" s="6"/>
      <c r="F4" s="10"/>
      <c r="G4" s="10"/>
      <c r="H4" s="10"/>
      <c r="I4" s="602" t="s">
        <v>417</v>
      </c>
      <c r="J4" s="603"/>
      <c r="K4" s="6"/>
      <c r="L4" s="6"/>
    </row>
    <row r="5" spans="1:12" ht="13.9" customHeight="1">
      <c r="A5" s="5"/>
      <c r="B5" s="6"/>
      <c r="C5" s="6"/>
      <c r="D5" s="6"/>
      <c r="E5" s="6"/>
      <c r="F5" s="6"/>
      <c r="G5" s="6"/>
      <c r="H5" s="6"/>
      <c r="I5" s="6"/>
      <c r="J5" s="6"/>
      <c r="K5" s="6"/>
      <c r="L5" s="6"/>
    </row>
    <row r="6" spans="1:12" ht="18.399999999999999" customHeight="1">
      <c r="A6" s="5"/>
      <c r="B6" s="578" t="s">
        <v>94</v>
      </c>
      <c r="C6" s="578"/>
      <c r="D6" s="578"/>
      <c r="E6" s="578"/>
      <c r="F6" s="579"/>
      <c r="G6" s="579"/>
      <c r="H6" s="579"/>
      <c r="I6" s="579"/>
      <c r="J6" s="561"/>
      <c r="K6" s="6"/>
      <c r="L6" s="6"/>
    </row>
    <row r="7" spans="1:12" ht="13.9" customHeight="1">
      <c r="A7" s="5"/>
      <c r="B7" s="6"/>
      <c r="C7" s="6"/>
      <c r="D7" s="6"/>
      <c r="E7" s="6"/>
      <c r="F7" s="6"/>
      <c r="G7" s="6"/>
      <c r="H7" s="6"/>
      <c r="I7" s="6"/>
      <c r="J7" s="6"/>
      <c r="K7" s="6"/>
      <c r="L7" s="6"/>
    </row>
    <row r="8" spans="1:12" ht="12.75" customHeight="1">
      <c r="A8" s="5"/>
      <c r="B8" s="178">
        <v>5.19</v>
      </c>
      <c r="C8" s="611" t="s">
        <v>335</v>
      </c>
      <c r="D8" s="612"/>
      <c r="E8" s="612"/>
      <c r="F8" s="612"/>
      <c r="G8" s="612"/>
      <c r="H8" s="612"/>
      <c r="I8" s="612"/>
      <c r="J8" s="612"/>
      <c r="K8" s="235"/>
      <c r="L8" s="235"/>
    </row>
    <row r="9" spans="1:12" ht="12.75" customHeight="1">
      <c r="A9" s="5"/>
      <c r="B9" s="390"/>
      <c r="C9" s="612"/>
      <c r="D9" s="612"/>
      <c r="E9" s="612"/>
      <c r="F9" s="612"/>
      <c r="G9" s="612"/>
      <c r="H9" s="612"/>
      <c r="I9" s="612"/>
      <c r="J9" s="612"/>
      <c r="K9" s="235"/>
      <c r="L9" s="235"/>
    </row>
    <row r="10" spans="1:12" ht="12.75" customHeight="1">
      <c r="A10" s="5"/>
      <c r="B10" s="390"/>
      <c r="C10" s="612"/>
      <c r="D10" s="612"/>
      <c r="E10" s="612"/>
      <c r="F10" s="612"/>
      <c r="G10" s="612"/>
      <c r="H10" s="612"/>
      <c r="I10" s="612"/>
      <c r="J10" s="612"/>
      <c r="K10" s="235"/>
      <c r="L10" s="235"/>
    </row>
    <row r="11" spans="1:12" ht="18.399999999999999" customHeight="1">
      <c r="A11" s="5"/>
      <c r="B11" s="578" t="s">
        <v>95</v>
      </c>
      <c r="C11" s="578"/>
      <c r="D11" s="578"/>
      <c r="E11" s="578"/>
      <c r="F11" s="578"/>
      <c r="G11" s="578"/>
      <c r="H11" s="578"/>
      <c r="I11" s="578"/>
      <c r="J11" s="562"/>
      <c r="K11" s="6"/>
      <c r="L11" s="6"/>
    </row>
    <row r="12" spans="1:12" ht="13.9" customHeight="1">
      <c r="A12" s="5"/>
      <c r="B12" s="6"/>
      <c r="C12" s="6"/>
      <c r="D12" s="6"/>
      <c r="E12" s="6"/>
      <c r="F12" s="6"/>
      <c r="G12" s="6"/>
      <c r="H12" s="6"/>
      <c r="I12" s="6"/>
      <c r="J12" s="6"/>
      <c r="K12" s="6"/>
      <c r="L12" s="6"/>
    </row>
    <row r="13" spans="1:12" ht="14.25" customHeight="1" thickBot="1">
      <c r="A13" s="5"/>
      <c r="B13" s="6"/>
      <c r="C13" s="179"/>
      <c r="D13" s="179"/>
      <c r="E13" s="179"/>
      <c r="F13" s="179"/>
      <c r="G13" s="179"/>
      <c r="H13" s="179"/>
      <c r="I13" s="179"/>
      <c r="J13" s="6"/>
      <c r="K13" s="6"/>
      <c r="L13" s="6"/>
    </row>
    <row r="14" spans="1:12" ht="28.15" customHeight="1" thickBot="1">
      <c r="A14" s="5"/>
      <c r="B14" s="6"/>
      <c r="C14" s="575"/>
      <c r="D14" s="708" t="s">
        <v>333</v>
      </c>
      <c r="E14" s="708"/>
      <c r="F14" s="708"/>
      <c r="G14" s="709" t="s">
        <v>230</v>
      </c>
      <c r="H14" s="709" t="s">
        <v>334</v>
      </c>
      <c r="I14" s="709" t="s">
        <v>231</v>
      </c>
      <c r="J14" s="6"/>
      <c r="K14" s="6"/>
      <c r="L14" s="6"/>
    </row>
    <row r="15" spans="1:12" ht="43.9" customHeight="1" thickBot="1">
      <c r="A15" s="5"/>
      <c r="B15" s="6"/>
      <c r="C15" s="453"/>
      <c r="D15" s="491" t="s">
        <v>330</v>
      </c>
      <c r="E15" s="454" t="s">
        <v>331</v>
      </c>
      <c r="F15" s="454" t="s">
        <v>332</v>
      </c>
      <c r="G15" s="710"/>
      <c r="H15" s="710"/>
      <c r="I15" s="710"/>
      <c r="J15" s="6"/>
      <c r="K15" s="6"/>
      <c r="L15" s="6"/>
    </row>
    <row r="16" spans="1:12" ht="14.25" customHeight="1">
      <c r="A16" s="5"/>
      <c r="B16" s="6"/>
      <c r="C16" s="455">
        <v>2017</v>
      </c>
      <c r="D16" s="456">
        <v>920471.00000000105</v>
      </c>
      <c r="E16" s="483">
        <v>311.88373044204542</v>
      </c>
      <c r="F16" s="483">
        <v>693.11707495662404</v>
      </c>
      <c r="G16" s="471">
        <f>D16/E16</f>
        <v>2951.3274023476001</v>
      </c>
      <c r="H16" s="473">
        <f>D16/F16</f>
        <v>1328.0166269999986</v>
      </c>
      <c r="I16" s="457">
        <f>H16/G16</f>
        <v>0.44997265499708461</v>
      </c>
      <c r="J16" s="458"/>
      <c r="K16" s="6"/>
      <c r="L16" s="6"/>
    </row>
    <row r="17" spans="1:12" ht="13.9" customHeight="1">
      <c r="A17" s="5"/>
      <c r="B17" s="6"/>
      <c r="C17" s="170">
        <v>2018</v>
      </c>
      <c r="D17" s="459">
        <v>987791.00000000105</v>
      </c>
      <c r="E17" s="484">
        <v>334.19821810071858</v>
      </c>
      <c r="F17" s="484">
        <v>747.103674534628</v>
      </c>
      <c r="G17" s="283">
        <f t="shared" ref="G17:G20" si="0">D17/E17</f>
        <v>2955.7039699784</v>
      </c>
      <c r="H17" s="474">
        <f t="shared" ref="H17:H19" si="1">D17/F17</f>
        <v>1322.1605430000027</v>
      </c>
      <c r="I17" s="460">
        <f t="shared" ref="I17:I20" si="2">H17/G17</f>
        <v>0.44732508953177236</v>
      </c>
      <c r="J17" s="458"/>
      <c r="K17" s="6"/>
      <c r="L17" s="6"/>
    </row>
    <row r="18" spans="1:12" ht="13.9" customHeight="1">
      <c r="A18" s="5"/>
      <c r="B18" s="6"/>
      <c r="C18" s="167">
        <v>2019</v>
      </c>
      <c r="D18" s="461">
        <v>1060068</v>
      </c>
      <c r="E18" s="485">
        <v>323.10954025185498</v>
      </c>
      <c r="F18" s="485">
        <v>796.58997379219522</v>
      </c>
      <c r="G18" s="271">
        <f t="shared" si="0"/>
        <v>3280.8316311976</v>
      </c>
      <c r="H18" s="475">
        <f t="shared" si="1"/>
        <v>1330.7573970000001</v>
      </c>
      <c r="I18" s="462">
        <f t="shared" si="2"/>
        <v>0.40561587627531942</v>
      </c>
      <c r="J18" s="458"/>
      <c r="K18" s="6"/>
      <c r="L18" s="6"/>
    </row>
    <row r="19" spans="1:12" ht="13.9" customHeight="1">
      <c r="A19" s="5"/>
      <c r="B19" s="6"/>
      <c r="C19" s="167">
        <v>2020</v>
      </c>
      <c r="D19" s="461">
        <v>998719.00000000198</v>
      </c>
      <c r="E19" s="485">
        <v>270.29998493797018</v>
      </c>
      <c r="F19" s="485">
        <v>770.95596497090219</v>
      </c>
      <c r="G19" s="271">
        <f t="shared" si="0"/>
        <v>3694.8540719644993</v>
      </c>
      <c r="H19" s="475">
        <f t="shared" si="1"/>
        <v>1295.4293700000053</v>
      </c>
      <c r="I19" s="462">
        <f t="shared" si="2"/>
        <v>0.35060366249085573</v>
      </c>
      <c r="J19" s="458"/>
      <c r="K19" s="6"/>
      <c r="L19" s="6"/>
    </row>
    <row r="20" spans="1:12" ht="14.25" customHeight="1" thickBot="1">
      <c r="A20" s="5"/>
      <c r="B20" s="6"/>
      <c r="C20" s="173">
        <v>2021</v>
      </c>
      <c r="D20" s="463">
        <v>1177224.7426791801</v>
      </c>
      <c r="E20" s="486">
        <v>314.46413724133009</v>
      </c>
      <c r="F20" s="486">
        <v>870.82534556626365</v>
      </c>
      <c r="G20" s="472">
        <f t="shared" si="0"/>
        <v>3743.5898191969</v>
      </c>
      <c r="H20" s="476">
        <f>D20/F20</f>
        <v>1351.8494250000003</v>
      </c>
      <c r="I20" s="464">
        <f t="shared" si="2"/>
        <v>0.36111045554932303</v>
      </c>
      <c r="J20" s="458"/>
      <c r="K20" s="6"/>
      <c r="L20" s="6"/>
    </row>
    <row r="21" spans="1:12" ht="14.25" customHeight="1">
      <c r="A21" s="5"/>
      <c r="B21" s="6"/>
      <c r="C21" s="465" t="s">
        <v>295</v>
      </c>
      <c r="D21" s="100"/>
      <c r="E21" s="100"/>
      <c r="F21" s="100"/>
      <c r="G21" s="100"/>
      <c r="H21" s="100"/>
      <c r="I21" s="100"/>
      <c r="J21" s="6"/>
      <c r="K21" s="6"/>
      <c r="L21" s="6"/>
    </row>
    <row r="22" spans="1:12" ht="13.9" customHeight="1">
      <c r="A22" s="5"/>
      <c r="B22" s="6"/>
      <c r="C22" s="6"/>
      <c r="D22" s="6"/>
      <c r="E22" s="6"/>
      <c r="F22" s="6"/>
      <c r="G22" s="6"/>
      <c r="H22" s="6"/>
      <c r="I22" s="6"/>
      <c r="J22" s="6"/>
      <c r="K22" s="6"/>
      <c r="L22" s="6"/>
    </row>
    <row r="23" spans="1:12" ht="43.15" customHeight="1">
      <c r="A23" s="5"/>
      <c r="B23" s="6"/>
      <c r="C23" s="646" t="s">
        <v>336</v>
      </c>
      <c r="D23" s="646"/>
      <c r="E23" s="646"/>
      <c r="F23" s="646"/>
      <c r="G23" s="646"/>
      <c r="H23" s="646"/>
      <c r="I23" s="646"/>
      <c r="J23" s="6"/>
      <c r="K23" s="6"/>
      <c r="L23" s="6"/>
    </row>
    <row r="24" spans="1:12" ht="13.9" customHeight="1">
      <c r="A24" s="5"/>
      <c r="B24" s="6"/>
      <c r="C24" s="6"/>
      <c r="D24" s="6"/>
      <c r="E24" s="6"/>
      <c r="F24" s="6"/>
      <c r="G24" s="6"/>
      <c r="H24" s="6"/>
      <c r="I24" s="6"/>
      <c r="J24" s="6"/>
      <c r="K24" s="6"/>
      <c r="L24" s="6"/>
    </row>
    <row r="25" spans="1:12" s="563" customFormat="1" ht="17.649999999999999" customHeight="1">
      <c r="A25" s="5"/>
      <c r="B25" s="578" t="s">
        <v>11</v>
      </c>
      <c r="C25" s="578"/>
      <c r="D25" s="578"/>
      <c r="E25" s="578"/>
      <c r="F25" s="579" t="s">
        <v>12</v>
      </c>
      <c r="G25" s="579"/>
      <c r="H25" s="579"/>
      <c r="I25" s="579"/>
      <c r="J25" s="561"/>
      <c r="K25" s="6"/>
      <c r="L25" s="6"/>
    </row>
    <row r="26" spans="1:12" s="563" customFormat="1" ht="12.75" customHeight="1"/>
  </sheetData>
  <mergeCells count="14">
    <mergeCell ref="F25:I25"/>
    <mergeCell ref="B11:I11"/>
    <mergeCell ref="B25:E25"/>
    <mergeCell ref="C8:J10"/>
    <mergeCell ref="E2:J2"/>
    <mergeCell ref="B4:D4"/>
    <mergeCell ref="I4:J4"/>
    <mergeCell ref="B6:E6"/>
    <mergeCell ref="D14:F14"/>
    <mergeCell ref="G14:G15"/>
    <mergeCell ref="H14:H15"/>
    <mergeCell ref="I14:I15"/>
    <mergeCell ref="C23:I23"/>
    <mergeCell ref="F6:I6"/>
  </mergeCells>
  <hyperlinks>
    <hyperlink ref="B4" location="'Ejercicios'!R1C1" display="Volver a ejercicios" xr:uid="{00000000-0004-0000-1500-000000000000}"/>
    <hyperlink ref="I4" location="'Índice'!R1C1" display="Volver al índice" xr:uid="{00000000-0004-0000-1500-000001000000}"/>
    <hyperlink ref="B4:D4" location="Ejercicios!A1" display="Volver a ejercicios" xr:uid="{7D632501-A9C5-47B1-AE4C-13663207F99F}"/>
    <hyperlink ref="I4:J4" location="Índice!A1" display="Volver al índice" xr:uid="{751FF76F-F5E1-4587-8CD0-42A7FB40CBF9}"/>
  </hyperlinks>
  <pageMargins left="0.75" right="0.75" top="1" bottom="1" header="0.5" footer="0.5"/>
  <pageSetup scale="65" orientation="landscape"/>
  <headerFooter>
    <oddFooter>&amp;R&amp;"Arial,Regular"&amp;10&amp;K000000Rta_5.19</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1"/>
  <sheetViews>
    <sheetView showGridLines="0" workbookViewId="0">
      <selection activeCell="K4" sqref="K4"/>
    </sheetView>
  </sheetViews>
  <sheetFormatPr baseColWidth="10" defaultColWidth="9.28515625" defaultRowHeight="12.75" customHeight="1"/>
  <cols>
    <col min="1" max="1" width="9.28515625" style="1" customWidth="1"/>
    <col min="2" max="2" width="4.28515625" style="1" customWidth="1"/>
    <col min="3" max="10" width="10.7109375" style="1" customWidth="1"/>
    <col min="11" max="11" width="10.7109375" style="563" customWidth="1"/>
    <col min="12" max="12" width="9.28515625" style="563" customWidth="1"/>
    <col min="13" max="16384" width="9.28515625" style="1"/>
  </cols>
  <sheetData>
    <row r="1" spans="1:11" ht="13.9" customHeight="1">
      <c r="A1" s="2"/>
      <c r="B1" s="3"/>
      <c r="C1" s="3"/>
      <c r="D1" s="3"/>
      <c r="E1" s="3"/>
      <c r="F1" s="3"/>
      <c r="G1" s="3"/>
      <c r="H1" s="3"/>
      <c r="I1" s="3"/>
      <c r="J1" s="3"/>
      <c r="K1" s="3"/>
    </row>
    <row r="2" spans="1:11" ht="13.9" customHeight="1">
      <c r="A2" s="5"/>
      <c r="B2" s="10"/>
      <c r="C2" s="10"/>
      <c r="D2" s="10"/>
      <c r="E2" s="10"/>
      <c r="F2" s="10"/>
      <c r="G2" s="10"/>
      <c r="H2" s="10"/>
      <c r="I2" s="10"/>
      <c r="J2" s="10"/>
      <c r="K2" s="34" t="s">
        <v>1</v>
      </c>
    </row>
    <row r="3" spans="1:11" ht="13.9" customHeight="1">
      <c r="A3" s="5"/>
      <c r="B3" s="6"/>
      <c r="C3" s="6"/>
      <c r="D3" s="10"/>
      <c r="E3" s="6"/>
      <c r="F3" s="6"/>
      <c r="G3" s="6"/>
      <c r="H3" s="6"/>
      <c r="I3" s="6"/>
      <c r="J3" s="6"/>
      <c r="K3" s="6"/>
    </row>
    <row r="4" spans="1:11" ht="13.9" customHeight="1">
      <c r="A4" s="5"/>
      <c r="B4" s="560" t="s">
        <v>437</v>
      </c>
      <c r="C4" s="6"/>
      <c r="D4" s="6"/>
      <c r="E4" s="6"/>
      <c r="F4" s="6"/>
      <c r="G4" s="6"/>
      <c r="H4" s="6"/>
      <c r="I4" s="6"/>
      <c r="J4" s="35"/>
      <c r="K4" s="559" t="s">
        <v>417</v>
      </c>
    </row>
    <row r="5" spans="1:11" ht="13.9" customHeight="1">
      <c r="A5" s="5"/>
      <c r="B5" s="6"/>
      <c r="C5" s="6"/>
      <c r="D5" s="6"/>
      <c r="E5" s="6"/>
      <c r="F5" s="6"/>
      <c r="G5" s="6"/>
      <c r="H5" s="6"/>
      <c r="I5" s="6"/>
      <c r="J5" s="6"/>
      <c r="K5" s="6"/>
    </row>
    <row r="6" spans="1:11" ht="18.399999999999999" customHeight="1">
      <c r="A6" s="5"/>
      <c r="B6" s="578" t="s">
        <v>232</v>
      </c>
      <c r="C6" s="578"/>
      <c r="D6" s="578"/>
      <c r="E6" s="578"/>
      <c r="F6" s="578"/>
      <c r="G6" s="578"/>
      <c r="H6" s="578"/>
      <c r="I6" s="578"/>
      <c r="J6" s="578"/>
      <c r="K6" s="578"/>
    </row>
    <row r="7" spans="1:11" ht="13.9" customHeight="1">
      <c r="A7" s="5"/>
      <c r="B7" s="6"/>
      <c r="C7" s="6"/>
      <c r="D7" s="6"/>
      <c r="E7" s="6"/>
      <c r="F7" s="6"/>
      <c r="G7" s="466"/>
      <c r="H7" s="466"/>
      <c r="I7" s="6"/>
      <c r="J7" s="6"/>
      <c r="K7" s="6"/>
    </row>
    <row r="8" spans="1:11" ht="12" customHeight="1">
      <c r="A8" s="5"/>
      <c r="B8" s="240" t="s">
        <v>233</v>
      </c>
      <c r="C8" s="467"/>
      <c r="D8" s="467"/>
      <c r="E8" s="467"/>
      <c r="F8" s="467"/>
      <c r="G8" s="62"/>
      <c r="H8" s="237"/>
      <c r="I8" s="237"/>
      <c r="J8" s="237"/>
      <c r="K8" s="237"/>
    </row>
    <row r="9" spans="1:11" ht="12" customHeight="1">
      <c r="A9" s="5"/>
      <c r="B9" s="468"/>
      <c r="C9" s="467"/>
      <c r="D9" s="467"/>
      <c r="E9" s="467"/>
      <c r="F9" s="467"/>
      <c r="G9" s="62"/>
      <c r="H9" s="237"/>
      <c r="I9" s="237"/>
      <c r="J9" s="237"/>
      <c r="K9" s="237"/>
    </row>
    <row r="10" spans="1:11" ht="12" customHeight="1">
      <c r="A10" s="5"/>
      <c r="B10" s="711" t="s">
        <v>234</v>
      </c>
      <c r="C10" s="642"/>
      <c r="D10" s="642"/>
      <c r="E10" s="642"/>
      <c r="F10" s="642"/>
      <c r="G10" s="642"/>
      <c r="H10" s="642"/>
      <c r="I10" s="642"/>
      <c r="J10" s="642"/>
      <c r="K10" s="642"/>
    </row>
    <row r="11" spans="1:11" ht="12" customHeight="1">
      <c r="A11" s="5"/>
      <c r="B11" s="642"/>
      <c r="C11" s="642"/>
      <c r="D11" s="642"/>
      <c r="E11" s="642"/>
      <c r="F11" s="642"/>
      <c r="G11" s="642"/>
      <c r="H11" s="642"/>
      <c r="I11" s="642"/>
      <c r="J11" s="642"/>
      <c r="K11" s="642"/>
    </row>
    <row r="12" spans="1:11" ht="12" customHeight="1">
      <c r="A12" s="5"/>
      <c r="B12" s="468"/>
      <c r="C12" s="467"/>
      <c r="D12" s="467"/>
      <c r="E12" s="467"/>
      <c r="F12" s="467"/>
      <c r="G12" s="62"/>
      <c r="H12" s="237"/>
      <c r="I12" s="237"/>
      <c r="J12" s="237"/>
      <c r="K12" s="237"/>
    </row>
    <row r="13" spans="1:11" ht="12" customHeight="1">
      <c r="A13" s="5"/>
      <c r="B13" s="711" t="s">
        <v>235</v>
      </c>
      <c r="C13" s="712"/>
      <c r="D13" s="712"/>
      <c r="E13" s="712"/>
      <c r="F13" s="712"/>
      <c r="G13" s="712"/>
      <c r="H13" s="712"/>
      <c r="I13" s="712"/>
      <c r="J13" s="712"/>
      <c r="K13" s="712"/>
    </row>
    <row r="14" spans="1:11" ht="12" customHeight="1">
      <c r="A14" s="5"/>
      <c r="B14" s="712"/>
      <c r="C14" s="712"/>
      <c r="D14" s="712"/>
      <c r="E14" s="712"/>
      <c r="F14" s="712"/>
      <c r="G14" s="712"/>
      <c r="H14" s="712"/>
      <c r="I14" s="712"/>
      <c r="J14" s="712"/>
      <c r="K14" s="712"/>
    </row>
    <row r="15" spans="1:11" ht="12" customHeight="1">
      <c r="A15" s="5"/>
      <c r="B15" s="468"/>
      <c r="C15" s="467"/>
      <c r="D15" s="467"/>
      <c r="E15" s="467"/>
      <c r="F15" s="467"/>
      <c r="G15" s="62"/>
      <c r="H15" s="237"/>
      <c r="I15" s="237"/>
      <c r="J15" s="237"/>
      <c r="K15" s="237"/>
    </row>
    <row r="16" spans="1:11" ht="12" customHeight="1">
      <c r="A16" s="5"/>
      <c r="B16" s="68" t="s">
        <v>341</v>
      </c>
      <c r="C16" s="68"/>
      <c r="D16" s="68"/>
      <c r="E16" s="68"/>
      <c r="F16" s="68"/>
      <c r="G16" s="68"/>
      <c r="H16" s="68"/>
      <c r="I16" s="68"/>
      <c r="J16" s="68"/>
      <c r="K16" s="68"/>
    </row>
    <row r="17" spans="1:11" ht="12" customHeight="1">
      <c r="A17" s="5"/>
      <c r="B17" s="713" t="s">
        <v>342</v>
      </c>
      <c r="C17" s="713"/>
      <c r="D17" s="713"/>
      <c r="E17" s="713"/>
      <c r="F17" s="713"/>
      <c r="G17" s="713"/>
      <c r="H17" s="713"/>
      <c r="I17" s="713"/>
      <c r="J17" s="713"/>
      <c r="K17" s="713"/>
    </row>
    <row r="18" spans="1:11" ht="12" customHeight="1">
      <c r="A18" s="5"/>
      <c r="B18" s="6"/>
      <c r="C18" s="6"/>
      <c r="D18" s="6"/>
      <c r="E18" s="6"/>
      <c r="F18" s="6"/>
      <c r="G18" s="6"/>
      <c r="H18" s="6"/>
      <c r="I18" s="6"/>
      <c r="J18" s="6"/>
      <c r="K18" s="6"/>
    </row>
    <row r="19" spans="1:11" ht="12" customHeight="1">
      <c r="A19" s="5"/>
      <c r="B19" s="713" t="s">
        <v>236</v>
      </c>
      <c r="C19" s="714"/>
      <c r="D19" s="714"/>
      <c r="E19" s="714"/>
      <c r="F19" s="714"/>
      <c r="G19" s="714"/>
      <c r="H19" s="714"/>
      <c r="I19" s="714"/>
      <c r="J19" s="714"/>
      <c r="K19" s="714"/>
    </row>
    <row r="20" spans="1:11" ht="12" customHeight="1">
      <c r="A20" s="5"/>
      <c r="B20" s="714"/>
      <c r="C20" s="714"/>
      <c r="D20" s="714"/>
      <c r="E20" s="714"/>
      <c r="F20" s="714"/>
      <c r="G20" s="714"/>
      <c r="H20" s="714"/>
      <c r="I20" s="714"/>
      <c r="J20" s="714"/>
      <c r="K20" s="714"/>
    </row>
    <row r="21" spans="1:11" ht="12" customHeight="1">
      <c r="A21" s="5"/>
      <c r="B21" s="714"/>
      <c r="C21" s="714"/>
      <c r="D21" s="714"/>
      <c r="E21" s="714"/>
      <c r="F21" s="714"/>
      <c r="G21" s="714"/>
      <c r="H21" s="714"/>
      <c r="I21" s="714"/>
      <c r="J21" s="714"/>
      <c r="K21" s="714"/>
    </row>
    <row r="22" spans="1:11" ht="12" customHeight="1">
      <c r="A22" s="5"/>
      <c r="B22" s="469" t="s">
        <v>237</v>
      </c>
      <c r="C22" s="467"/>
      <c r="D22" s="467"/>
      <c r="E22" s="467"/>
      <c r="F22" s="467"/>
      <c r="G22" s="62"/>
      <c r="H22" s="237"/>
      <c r="I22" s="237"/>
      <c r="J22" s="237"/>
      <c r="K22" s="237"/>
    </row>
    <row r="23" spans="1:11" ht="12" customHeight="1">
      <c r="A23" s="5"/>
      <c r="B23" s="13"/>
      <c r="C23" s="467"/>
      <c r="D23" s="467"/>
      <c r="E23" s="467"/>
      <c r="F23" s="467"/>
      <c r="G23" s="62"/>
      <c r="H23" s="237"/>
      <c r="I23" s="237"/>
      <c r="J23" s="237"/>
      <c r="K23" s="237"/>
    </row>
    <row r="24" spans="1:11" ht="12" customHeight="1">
      <c r="A24" s="5"/>
      <c r="B24" s="711" t="s">
        <v>238</v>
      </c>
      <c r="C24" s="712"/>
      <c r="D24" s="712"/>
      <c r="E24" s="712"/>
      <c r="F24" s="712"/>
      <c r="G24" s="712"/>
      <c r="H24" s="712"/>
      <c r="I24" s="712"/>
      <c r="J24" s="712"/>
      <c r="K24" s="712"/>
    </row>
    <row r="25" spans="1:11" ht="12" customHeight="1">
      <c r="A25" s="5"/>
      <c r="B25" s="712"/>
      <c r="C25" s="712"/>
      <c r="D25" s="712"/>
      <c r="E25" s="712"/>
      <c r="F25" s="712"/>
      <c r="G25" s="712"/>
      <c r="H25" s="712"/>
      <c r="I25" s="712"/>
      <c r="J25" s="712"/>
      <c r="K25" s="712"/>
    </row>
    <row r="26" spans="1:11" ht="12" customHeight="1">
      <c r="A26" s="5"/>
      <c r="B26" s="13"/>
      <c r="C26" s="467"/>
      <c r="D26" s="467"/>
      <c r="E26" s="467"/>
      <c r="F26" s="467"/>
      <c r="G26" s="62"/>
      <c r="H26" s="237"/>
      <c r="I26" s="237"/>
      <c r="J26" s="237"/>
      <c r="K26" s="237"/>
    </row>
    <row r="27" spans="1:11" ht="12" customHeight="1">
      <c r="A27" s="5"/>
      <c r="B27" s="711" t="s">
        <v>239</v>
      </c>
      <c r="C27" s="712"/>
      <c r="D27" s="712"/>
      <c r="E27" s="712"/>
      <c r="F27" s="712"/>
      <c r="G27" s="712"/>
      <c r="H27" s="712"/>
      <c r="I27" s="712"/>
      <c r="J27" s="712"/>
      <c r="K27" s="712"/>
    </row>
    <row r="28" spans="1:11" ht="12" customHeight="1">
      <c r="A28" s="5"/>
      <c r="B28" s="712"/>
      <c r="C28" s="712"/>
      <c r="D28" s="712"/>
      <c r="E28" s="712"/>
      <c r="F28" s="712"/>
      <c r="G28" s="712"/>
      <c r="H28" s="712"/>
      <c r="I28" s="712"/>
      <c r="J28" s="712"/>
      <c r="K28" s="712"/>
    </row>
    <row r="29" spans="1:11" ht="28.5" customHeight="1">
      <c r="A29" s="5"/>
      <c r="B29" s="642"/>
      <c r="C29" s="642"/>
      <c r="D29" s="642"/>
      <c r="E29" s="642"/>
      <c r="F29" s="642"/>
      <c r="G29" s="642"/>
      <c r="H29" s="642"/>
      <c r="I29" s="642"/>
      <c r="J29" s="642"/>
      <c r="K29" s="642"/>
    </row>
    <row r="30" spans="1:11" ht="12.75" customHeight="1">
      <c r="A30" s="5"/>
      <c r="B30" s="127"/>
      <c r="C30" s="127"/>
      <c r="D30" s="127"/>
      <c r="E30" s="127"/>
      <c r="F30" s="127"/>
      <c r="G30" s="127"/>
      <c r="H30" s="127"/>
      <c r="I30" s="127"/>
      <c r="J30" s="127"/>
      <c r="K30" s="127"/>
    </row>
    <row r="31" spans="1:11" ht="15" customHeight="1">
      <c r="A31" s="5"/>
      <c r="B31" s="578" t="s">
        <v>11</v>
      </c>
      <c r="C31" s="578"/>
      <c r="D31" s="578"/>
      <c r="E31" s="578"/>
      <c r="F31" s="578"/>
      <c r="G31" s="579" t="s">
        <v>12</v>
      </c>
      <c r="H31" s="579"/>
      <c r="I31" s="579"/>
      <c r="J31" s="579"/>
      <c r="K31" s="561"/>
    </row>
  </sheetData>
  <mergeCells count="9">
    <mergeCell ref="G31:J31"/>
    <mergeCell ref="B6:K6"/>
    <mergeCell ref="B31:F31"/>
    <mergeCell ref="B10:K11"/>
    <mergeCell ref="B13:K14"/>
    <mergeCell ref="B17:K17"/>
    <mergeCell ref="B27:K29"/>
    <mergeCell ref="B24:K25"/>
    <mergeCell ref="B19:K21"/>
  </mergeCells>
  <hyperlinks>
    <hyperlink ref="B4" location="Ejercicios!A1" display="Volver a ejercicios" xr:uid="{00000000-0004-0000-1600-000000000000}"/>
    <hyperlink ref="K4" location="Índice!A1" display="Volver al índice" xr:uid="{00000000-0004-0000-1600-000001000000}"/>
  </hyperlinks>
  <pageMargins left="0.75" right="0.75" top="1" bottom="1" header="0.5" footer="0.5"/>
  <pageSetup scale="74" orientation="portrait"/>
  <headerFooter>
    <oddFooter>&amp;R&amp;"Arial,Regular"&amp;10&amp;K000000Fuentes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3"/>
  <sheetViews>
    <sheetView showGridLines="0" zoomScaleNormal="100" workbookViewId="0">
      <selection activeCell="H77" sqref="H77"/>
    </sheetView>
  </sheetViews>
  <sheetFormatPr baseColWidth="10" defaultColWidth="9.28515625" defaultRowHeight="12.75" customHeight="1"/>
  <cols>
    <col min="1" max="1" width="8.7109375" style="1" customWidth="1"/>
    <col min="2" max="2" width="7" style="1" customWidth="1"/>
    <col min="3" max="3" width="15.7109375" style="1" customWidth="1"/>
    <col min="4" max="4" width="14.7109375" style="1" customWidth="1"/>
    <col min="5" max="5" width="4.28515625" style="1" customWidth="1"/>
    <col min="6" max="6" width="14.7109375" style="1" customWidth="1"/>
    <col min="7" max="7" width="3.42578125" style="1" customWidth="1"/>
    <col min="8" max="8" width="14.42578125" style="1" customWidth="1"/>
    <col min="9" max="13" width="17.7109375" style="1" customWidth="1"/>
    <col min="14" max="14" width="12.28515625" style="1" customWidth="1"/>
    <col min="15" max="16" width="10.28515625" style="1" customWidth="1"/>
    <col min="17" max="17" width="10.28515625" style="563" customWidth="1"/>
    <col min="18" max="18" width="9.28515625" style="563" customWidth="1"/>
    <col min="19" max="16384" width="9.28515625" style="1"/>
  </cols>
  <sheetData>
    <row r="1" spans="1:17" ht="13.9" customHeight="1">
      <c r="A1" s="2"/>
      <c r="B1" s="3"/>
      <c r="C1" s="3"/>
      <c r="D1" s="3"/>
      <c r="E1" s="3"/>
      <c r="F1" s="3"/>
      <c r="G1" s="3"/>
      <c r="H1" s="3"/>
      <c r="I1" s="3"/>
      <c r="J1" s="3"/>
      <c r="K1" s="3"/>
      <c r="L1" s="3"/>
      <c r="M1" s="3"/>
      <c r="N1" s="3"/>
      <c r="O1" s="3"/>
      <c r="P1" s="3"/>
      <c r="Q1" s="3"/>
    </row>
    <row r="2" spans="1:17" ht="13.9" customHeight="1">
      <c r="A2" s="5"/>
      <c r="B2" s="176"/>
      <c r="C2" s="176"/>
      <c r="D2" s="6"/>
      <c r="E2" s="6"/>
      <c r="F2" s="177"/>
      <c r="G2" s="177"/>
      <c r="H2" s="177"/>
      <c r="I2" s="177"/>
      <c r="J2" s="636" t="s">
        <v>1</v>
      </c>
      <c r="K2" s="637"/>
      <c r="L2" s="637"/>
      <c r="M2" s="637"/>
      <c r="N2" s="637"/>
      <c r="O2" s="6"/>
      <c r="P2" s="6"/>
      <c r="Q2" s="6"/>
    </row>
    <row r="3" spans="1:17" ht="13.9" customHeight="1">
      <c r="A3" s="5"/>
      <c r="B3" s="176"/>
      <c r="C3" s="176"/>
      <c r="D3" s="176"/>
      <c r="E3" s="176"/>
      <c r="F3" s="176"/>
      <c r="G3" s="176"/>
      <c r="H3" s="10"/>
      <c r="I3" s="10"/>
      <c r="J3" s="10"/>
      <c r="K3" s="10"/>
      <c r="L3" s="10"/>
      <c r="M3" s="6"/>
      <c r="N3" s="6"/>
      <c r="O3" s="6"/>
      <c r="P3" s="6"/>
      <c r="Q3" s="6"/>
    </row>
    <row r="4" spans="1:17" ht="13.9" customHeight="1">
      <c r="A4" s="5"/>
      <c r="B4" s="638" t="s">
        <v>437</v>
      </c>
      <c r="C4" s="639"/>
      <c r="D4" s="176"/>
      <c r="E4" s="176"/>
      <c r="F4" s="176"/>
      <c r="G4" s="176"/>
      <c r="H4" s="10"/>
      <c r="I4" s="10"/>
      <c r="J4" s="10"/>
      <c r="K4" s="10"/>
      <c r="L4" s="6"/>
      <c r="M4" s="602" t="s">
        <v>417</v>
      </c>
      <c r="N4" s="603"/>
      <c r="O4" s="6"/>
      <c r="P4" s="6"/>
      <c r="Q4" s="6"/>
    </row>
    <row r="5" spans="1:17" ht="13.9" customHeight="1">
      <c r="A5" s="5"/>
      <c r="B5" s="45"/>
      <c r="C5" s="45"/>
      <c r="D5" s="176"/>
      <c r="E5" s="176"/>
      <c r="F5" s="176"/>
      <c r="G5" s="176"/>
      <c r="H5" s="10"/>
      <c r="I5" s="10"/>
      <c r="J5" s="10"/>
      <c r="K5" s="10"/>
      <c r="L5" s="6"/>
      <c r="M5" s="35"/>
      <c r="N5" s="35"/>
      <c r="O5" s="6"/>
      <c r="P5" s="6"/>
      <c r="Q5" s="6"/>
    </row>
    <row r="6" spans="1:17" ht="13.9" customHeight="1">
      <c r="A6" s="5"/>
      <c r="B6" s="176"/>
      <c r="C6" s="176"/>
      <c r="D6" s="176"/>
      <c r="E6" s="176"/>
      <c r="F6" s="176"/>
      <c r="G6" s="176"/>
      <c r="H6" s="176"/>
      <c r="I6" s="176"/>
      <c r="J6" s="176"/>
      <c r="K6" s="176"/>
      <c r="L6" s="176"/>
      <c r="M6" s="6"/>
      <c r="N6" s="6"/>
      <c r="O6" s="6"/>
      <c r="P6" s="6"/>
      <c r="Q6" s="6"/>
    </row>
    <row r="7" spans="1:17" ht="18.399999999999999" customHeight="1">
      <c r="A7" s="5"/>
      <c r="B7" s="578" t="s">
        <v>94</v>
      </c>
      <c r="C7" s="578"/>
      <c r="D7" s="578"/>
      <c r="E7" s="578"/>
      <c r="F7" s="578"/>
      <c r="G7" s="578"/>
      <c r="H7" s="578"/>
      <c r="I7" s="578"/>
      <c r="J7" s="579"/>
      <c r="K7" s="579"/>
      <c r="L7" s="579"/>
      <c r="M7" s="579"/>
      <c r="N7" s="579"/>
      <c r="O7" s="6"/>
      <c r="P7" s="6"/>
      <c r="Q7" s="6"/>
    </row>
    <row r="8" spans="1:17" ht="13.9" customHeight="1">
      <c r="A8" s="5"/>
      <c r="B8" s="6"/>
      <c r="C8" s="6"/>
      <c r="D8" s="6"/>
      <c r="E8" s="6"/>
      <c r="F8" s="6"/>
      <c r="G8" s="6"/>
      <c r="H8" s="6"/>
      <c r="I8" s="6"/>
      <c r="J8" s="6"/>
      <c r="K8" s="6"/>
      <c r="L8" s="6"/>
      <c r="M8" s="6"/>
      <c r="N8" s="6"/>
      <c r="O8" s="6"/>
      <c r="P8" s="6"/>
      <c r="Q8" s="6"/>
    </row>
    <row r="9" spans="1:17" ht="13.9" customHeight="1">
      <c r="A9" s="5"/>
      <c r="B9" s="6"/>
      <c r="C9" s="6"/>
      <c r="D9" s="6"/>
      <c r="E9" s="6"/>
      <c r="F9" s="6"/>
      <c r="G9" s="6"/>
      <c r="H9" s="6"/>
      <c r="I9" s="6"/>
      <c r="J9" s="6"/>
      <c r="K9" s="6"/>
      <c r="L9" s="6"/>
      <c r="M9" s="6"/>
      <c r="N9" s="6"/>
      <c r="O9" s="6"/>
      <c r="P9" s="6"/>
      <c r="Q9" s="6"/>
    </row>
    <row r="10" spans="1:17" ht="13.9" customHeight="1">
      <c r="A10" s="5"/>
      <c r="B10" s="178">
        <v>5.0999999999999996</v>
      </c>
      <c r="C10" s="38" t="s">
        <v>240</v>
      </c>
      <c r="D10" s="6"/>
      <c r="E10" s="6"/>
      <c r="F10" s="6"/>
      <c r="G10" s="6"/>
      <c r="H10" s="6"/>
      <c r="I10" s="6"/>
      <c r="J10" s="6"/>
      <c r="K10" s="6"/>
      <c r="L10" s="6"/>
      <c r="M10" s="6"/>
      <c r="N10" s="6"/>
      <c r="O10" s="6"/>
      <c r="P10" s="6"/>
      <c r="Q10" s="6"/>
    </row>
    <row r="11" spans="1:17" ht="13.9" customHeight="1">
      <c r="A11" s="5"/>
      <c r="B11" s="40"/>
      <c r="C11" s="41"/>
      <c r="D11" s="6"/>
      <c r="E11" s="6"/>
      <c r="F11" s="6"/>
      <c r="G11" s="6"/>
      <c r="H11" s="6"/>
      <c r="I11" s="6"/>
      <c r="J11" s="6"/>
      <c r="K11" s="6"/>
      <c r="L11" s="6"/>
      <c r="M11" s="6"/>
      <c r="N11" s="6"/>
      <c r="O11" s="6"/>
      <c r="P11" s="6"/>
      <c r="Q11" s="6"/>
    </row>
    <row r="12" spans="1:17" ht="13.9" customHeight="1">
      <c r="A12" s="5"/>
      <c r="B12" s="40"/>
      <c r="C12" s="38" t="s">
        <v>241</v>
      </c>
      <c r="D12" s="6"/>
      <c r="E12" s="6"/>
      <c r="F12" s="6"/>
      <c r="G12" s="6"/>
      <c r="H12" s="6"/>
      <c r="I12" s="6"/>
      <c r="J12" s="6"/>
      <c r="K12" s="6"/>
      <c r="L12" s="6"/>
      <c r="M12" s="6"/>
      <c r="N12" s="6"/>
      <c r="O12" s="6"/>
      <c r="P12" s="6"/>
      <c r="Q12" s="6"/>
    </row>
    <row r="13" spans="1:17" ht="13.9" customHeight="1">
      <c r="A13" s="5"/>
      <c r="B13" s="40"/>
      <c r="C13" s="38" t="s">
        <v>242</v>
      </c>
      <c r="D13" s="6"/>
      <c r="E13" s="6"/>
      <c r="F13" s="6"/>
      <c r="G13" s="6"/>
      <c r="H13" s="6"/>
      <c r="I13" s="6"/>
      <c r="J13" s="6"/>
      <c r="K13" s="6"/>
      <c r="L13" s="6"/>
      <c r="M13" s="6"/>
      <c r="N13" s="6"/>
      <c r="O13" s="6"/>
      <c r="P13" s="6"/>
      <c r="Q13" s="6"/>
    </row>
    <row r="14" spans="1:17" ht="13.9" customHeight="1">
      <c r="A14" s="5"/>
      <c r="B14" s="40"/>
      <c r="C14" s="38" t="s">
        <v>243</v>
      </c>
      <c r="D14" s="6"/>
      <c r="E14" s="6"/>
      <c r="F14" s="6"/>
      <c r="G14" s="6"/>
      <c r="H14" s="6"/>
      <c r="I14" s="6"/>
      <c r="J14" s="6"/>
      <c r="K14" s="6"/>
      <c r="L14" s="6"/>
      <c r="M14" s="6"/>
      <c r="N14" s="6"/>
      <c r="O14" s="6"/>
      <c r="P14" s="6"/>
      <c r="Q14" s="6"/>
    </row>
    <row r="15" spans="1:17" ht="13.9" customHeight="1">
      <c r="A15" s="5"/>
      <c r="B15" s="40"/>
      <c r="C15" s="38" t="s">
        <v>244</v>
      </c>
      <c r="D15" s="6"/>
      <c r="E15" s="6"/>
      <c r="F15" s="6"/>
      <c r="G15" s="6"/>
      <c r="H15" s="6"/>
      <c r="I15" s="6"/>
      <c r="J15" s="6"/>
      <c r="K15" s="6"/>
      <c r="L15" s="6"/>
      <c r="M15" s="6"/>
      <c r="N15" s="6"/>
      <c r="O15" s="6"/>
      <c r="P15" s="6"/>
      <c r="Q15" s="6"/>
    </row>
    <row r="16" spans="1:17" ht="13.9" customHeight="1">
      <c r="A16" s="5"/>
      <c r="B16" s="6"/>
      <c r="C16" s="6"/>
      <c r="D16" s="6"/>
      <c r="E16" s="6"/>
      <c r="F16" s="6"/>
      <c r="G16" s="6"/>
      <c r="H16" s="6"/>
      <c r="I16" s="6"/>
      <c r="J16" s="6"/>
      <c r="K16" s="6"/>
      <c r="L16" s="6"/>
      <c r="M16" s="6"/>
      <c r="N16" s="6"/>
      <c r="O16" s="6"/>
      <c r="P16" s="6"/>
      <c r="Q16" s="6"/>
    </row>
    <row r="17" spans="1:17" ht="13.9" customHeight="1">
      <c r="A17" s="5"/>
      <c r="B17" s="6"/>
      <c r="C17" s="6"/>
      <c r="D17" s="6"/>
      <c r="E17" s="6"/>
      <c r="F17" s="6"/>
      <c r="G17" s="6"/>
      <c r="H17" s="6"/>
      <c r="I17" s="6"/>
      <c r="J17" s="6"/>
      <c r="K17" s="6"/>
      <c r="L17" s="6"/>
      <c r="M17" s="6"/>
      <c r="N17" s="6"/>
      <c r="O17" s="6"/>
      <c r="P17" s="6"/>
      <c r="Q17" s="6"/>
    </row>
    <row r="18" spans="1:17" ht="18.399999999999999" customHeight="1">
      <c r="A18" s="5"/>
      <c r="B18" s="578" t="s">
        <v>95</v>
      </c>
      <c r="C18" s="578"/>
      <c r="D18" s="578"/>
      <c r="E18" s="578"/>
      <c r="F18" s="578"/>
      <c r="G18" s="578"/>
      <c r="H18" s="578"/>
      <c r="I18" s="578"/>
      <c r="J18" s="578"/>
      <c r="K18" s="578"/>
      <c r="L18" s="578"/>
      <c r="M18" s="578"/>
      <c r="N18" s="578"/>
      <c r="O18" s="6"/>
      <c r="P18" s="6"/>
      <c r="Q18" s="6"/>
    </row>
    <row r="19" spans="1:17" ht="13.9" customHeight="1">
      <c r="A19" s="5"/>
      <c r="B19" s="6"/>
      <c r="C19" s="6"/>
      <c r="D19" s="6"/>
      <c r="E19" s="6"/>
      <c r="F19" s="6"/>
      <c r="G19" s="6"/>
      <c r="H19" s="6"/>
      <c r="I19" s="6"/>
      <c r="J19" s="6"/>
      <c r="K19" s="6"/>
      <c r="L19" s="6"/>
      <c r="M19" s="6"/>
      <c r="N19" s="6"/>
      <c r="O19" s="6"/>
      <c r="P19" s="6"/>
      <c r="Q19" s="6"/>
    </row>
    <row r="20" spans="1:17" ht="13.9" customHeight="1">
      <c r="A20" s="5"/>
      <c r="B20" s="41"/>
      <c r="C20" s="38" t="s">
        <v>96</v>
      </c>
      <c r="D20" s="6"/>
      <c r="E20" s="6"/>
      <c r="F20" s="6"/>
      <c r="G20" s="6"/>
      <c r="H20" s="6"/>
      <c r="I20" s="6"/>
      <c r="J20" s="6"/>
      <c r="K20" s="6"/>
      <c r="L20" s="6"/>
      <c r="M20" s="6"/>
      <c r="N20" s="6"/>
      <c r="O20" s="6"/>
      <c r="P20" s="6"/>
      <c r="Q20" s="6"/>
    </row>
    <row r="21" spans="1:17" ht="14.25" customHeight="1" thickBot="1">
      <c r="A21" s="5"/>
      <c r="B21" s="6"/>
      <c r="C21" s="179"/>
      <c r="D21" s="179"/>
      <c r="E21" s="179"/>
      <c r="F21" s="179"/>
      <c r="G21" s="179"/>
      <c r="H21" s="179"/>
      <c r="I21" s="179"/>
      <c r="J21" s="179"/>
      <c r="K21" s="179"/>
      <c r="L21" s="179"/>
      <c r="M21" s="6"/>
      <c r="N21" s="6"/>
      <c r="O21" s="6"/>
      <c r="P21" s="6"/>
      <c r="Q21" s="6"/>
    </row>
    <row r="22" spans="1:17" ht="14.25" customHeight="1">
      <c r="A22" s="5"/>
      <c r="B22" s="6"/>
      <c r="C22" s="631" t="s">
        <v>68</v>
      </c>
      <c r="D22" s="613" t="s">
        <v>343</v>
      </c>
      <c r="E22" s="614"/>
      <c r="F22" s="614"/>
      <c r="G22" s="614"/>
      <c r="H22" s="614"/>
      <c r="I22" s="88"/>
      <c r="J22" s="631" t="s">
        <v>345</v>
      </c>
      <c r="K22" s="632"/>
      <c r="L22" s="632"/>
      <c r="M22" s="161"/>
      <c r="N22" s="6"/>
      <c r="O22" s="6"/>
      <c r="P22" s="6"/>
      <c r="Q22" s="6"/>
    </row>
    <row r="23" spans="1:17" ht="14.25" customHeight="1" thickBot="1">
      <c r="A23" s="5"/>
      <c r="B23" s="6"/>
      <c r="C23" s="645"/>
      <c r="D23" s="634" t="s">
        <v>344</v>
      </c>
      <c r="E23" s="635"/>
      <c r="F23" s="635"/>
      <c r="G23" s="635"/>
      <c r="H23" s="635"/>
      <c r="I23" s="132"/>
      <c r="J23" s="633"/>
      <c r="K23" s="633"/>
      <c r="L23" s="633"/>
      <c r="M23" s="161"/>
      <c r="N23" s="6"/>
      <c r="O23" s="6"/>
      <c r="P23" s="6"/>
      <c r="Q23" s="6"/>
    </row>
    <row r="24" spans="1:17" ht="7.9" customHeight="1">
      <c r="A24" s="5"/>
      <c r="B24" s="6"/>
      <c r="C24" s="645"/>
      <c r="D24" s="88"/>
      <c r="E24" s="88"/>
      <c r="F24" s="88"/>
      <c r="G24" s="88"/>
      <c r="H24" s="88"/>
      <c r="I24" s="132"/>
      <c r="J24" s="88"/>
      <c r="K24" s="88"/>
      <c r="L24" s="88"/>
      <c r="M24" s="161"/>
      <c r="N24" s="6"/>
      <c r="O24" s="6"/>
      <c r="P24" s="6"/>
      <c r="Q24" s="6"/>
    </row>
    <row r="25" spans="1:17" ht="13.9" customHeight="1">
      <c r="A25" s="5"/>
      <c r="B25" s="6"/>
      <c r="C25" s="645"/>
      <c r="D25" s="181">
        <v>2019</v>
      </c>
      <c r="E25" s="182"/>
      <c r="F25" s="181">
        <f>D25+1</f>
        <v>2020</v>
      </c>
      <c r="G25" s="182"/>
      <c r="H25" s="181">
        <f>F25+1</f>
        <v>2021</v>
      </c>
      <c r="I25" s="132"/>
      <c r="J25" s="183">
        <f>D25</f>
        <v>2019</v>
      </c>
      <c r="K25" s="183">
        <f>F25</f>
        <v>2020</v>
      </c>
      <c r="L25" s="183">
        <f>H25</f>
        <v>2021</v>
      </c>
      <c r="M25" s="161"/>
      <c r="N25" s="6"/>
      <c r="O25" s="6"/>
      <c r="P25" s="6"/>
      <c r="Q25" s="6"/>
    </row>
    <row r="26" spans="1:17" ht="7.9" customHeight="1">
      <c r="A26" s="5"/>
      <c r="B26" s="6"/>
      <c r="C26" s="184"/>
      <c r="D26" s="185"/>
      <c r="E26" s="185"/>
      <c r="F26" s="185"/>
      <c r="G26" s="185"/>
      <c r="H26" s="185"/>
      <c r="I26" s="185"/>
      <c r="J26" s="185"/>
      <c r="K26" s="185"/>
      <c r="L26" s="185"/>
      <c r="M26" s="161"/>
      <c r="N26" s="6"/>
      <c r="O26" s="6"/>
      <c r="P26" s="6"/>
      <c r="Q26" s="6"/>
    </row>
    <row r="27" spans="1:17" ht="7.9" customHeight="1">
      <c r="A27" s="5"/>
      <c r="B27" s="6"/>
      <c r="C27" s="186"/>
      <c r="D27" s="187"/>
      <c r="E27" s="187"/>
      <c r="F27" s="187"/>
      <c r="G27" s="187"/>
      <c r="H27" s="187"/>
      <c r="I27" s="187"/>
      <c r="J27" s="187"/>
      <c r="K27" s="187"/>
      <c r="L27" s="187"/>
      <c r="M27" s="188"/>
      <c r="N27" s="6"/>
      <c r="O27" s="6"/>
      <c r="P27" s="6"/>
      <c r="Q27" s="6"/>
    </row>
    <row r="28" spans="1:17" ht="16.149999999999999" customHeight="1">
      <c r="A28" s="5"/>
      <c r="B28" s="6"/>
      <c r="C28" s="507" t="s">
        <v>337</v>
      </c>
      <c r="D28" s="508">
        <v>753246</v>
      </c>
      <c r="E28" s="509"/>
      <c r="F28" s="508">
        <v>693071</v>
      </c>
      <c r="G28" s="509"/>
      <c r="H28" s="508">
        <v>685073</v>
      </c>
      <c r="I28" s="509"/>
      <c r="J28" s="518">
        <v>3.03</v>
      </c>
      <c r="K28" s="518">
        <v>3.53</v>
      </c>
      <c r="L28" s="518">
        <v>4.51</v>
      </c>
      <c r="M28" s="188"/>
      <c r="N28" s="6"/>
      <c r="O28" s="6"/>
      <c r="P28" s="6"/>
      <c r="Q28" s="6"/>
    </row>
    <row r="29" spans="1:17" ht="16.149999999999999" customHeight="1">
      <c r="A29" s="5"/>
      <c r="B29" s="6"/>
      <c r="C29" s="510" t="s">
        <v>338</v>
      </c>
      <c r="D29" s="511">
        <v>74696234</v>
      </c>
      <c r="E29" s="512"/>
      <c r="F29" s="511">
        <v>711900063</v>
      </c>
      <c r="G29" s="512"/>
      <c r="H29" s="511">
        <v>59632793</v>
      </c>
      <c r="I29" s="512"/>
      <c r="J29" s="519">
        <v>0.08</v>
      </c>
      <c r="K29" s="519">
        <v>0.06</v>
      </c>
      <c r="L29" s="519">
        <v>0.09</v>
      </c>
      <c r="M29" s="188"/>
      <c r="N29" s="6"/>
      <c r="O29" s="6"/>
      <c r="P29" s="6"/>
      <c r="Q29" s="6"/>
    </row>
    <row r="30" spans="1:17" ht="27.4" customHeight="1">
      <c r="A30" s="5"/>
      <c r="B30" s="6"/>
      <c r="C30" s="513" t="s">
        <v>339</v>
      </c>
      <c r="D30" s="514">
        <v>39822831</v>
      </c>
      <c r="E30" s="514"/>
      <c r="F30" s="514">
        <v>35822831</v>
      </c>
      <c r="G30" s="514"/>
      <c r="H30" s="514">
        <v>3043175</v>
      </c>
      <c r="I30" s="514"/>
      <c r="J30" s="520">
        <v>0.4</v>
      </c>
      <c r="K30" s="520">
        <v>0.25</v>
      </c>
      <c r="L30" s="520">
        <v>0.44</v>
      </c>
      <c r="M30" s="188"/>
      <c r="N30" s="6"/>
      <c r="O30" s="6"/>
      <c r="P30" s="6"/>
      <c r="Q30" s="6"/>
    </row>
    <row r="31" spans="1:17" ht="16.149999999999999" customHeight="1">
      <c r="A31" s="5"/>
      <c r="B31" s="6"/>
      <c r="C31" s="510" t="s">
        <v>340</v>
      </c>
      <c r="D31" s="511">
        <v>139220</v>
      </c>
      <c r="E31" s="512"/>
      <c r="F31" s="511">
        <v>124755</v>
      </c>
      <c r="G31" s="512"/>
      <c r="H31" s="511">
        <v>108537</v>
      </c>
      <c r="I31" s="512"/>
      <c r="J31" s="519">
        <v>3.91</v>
      </c>
      <c r="K31" s="519">
        <v>3.49</v>
      </c>
      <c r="L31" s="519">
        <v>4.87</v>
      </c>
      <c r="M31" s="188"/>
      <c r="N31" s="6"/>
      <c r="O31" s="6"/>
      <c r="P31" s="6"/>
      <c r="Q31" s="6"/>
    </row>
    <row r="32" spans="1:17" ht="14.25" customHeight="1" thickBot="1">
      <c r="A32" s="5"/>
      <c r="B32" s="6"/>
      <c r="C32" s="515" t="s">
        <v>97</v>
      </c>
      <c r="D32" s="516">
        <f>SUM(D28:D31)</f>
        <v>115411531</v>
      </c>
      <c r="E32" s="516"/>
      <c r="F32" s="516">
        <f>SUM(F28:F31)</f>
        <v>748540720</v>
      </c>
      <c r="G32" s="516"/>
      <c r="H32" s="516">
        <f>SUM(H28:H31)</f>
        <v>63469578</v>
      </c>
      <c r="I32" s="516"/>
      <c r="J32" s="517" t="s">
        <v>98</v>
      </c>
      <c r="K32" s="517" t="s">
        <v>98</v>
      </c>
      <c r="L32" s="517" t="s">
        <v>98</v>
      </c>
      <c r="M32" s="194"/>
      <c r="N32" s="6"/>
      <c r="O32" s="6"/>
      <c r="P32" s="6"/>
      <c r="Q32" s="6"/>
    </row>
    <row r="33" spans="1:17" ht="14.25" customHeight="1">
      <c r="A33" s="5"/>
      <c r="B33" s="6"/>
      <c r="C33" s="100"/>
      <c r="D33" s="100"/>
      <c r="E33" s="100"/>
      <c r="F33" s="100"/>
      <c r="G33" s="100"/>
      <c r="H33" s="100"/>
      <c r="I33" s="100"/>
      <c r="J33" s="100"/>
      <c r="K33" s="100"/>
      <c r="L33" s="100"/>
      <c r="M33" s="6"/>
      <c r="N33" s="6"/>
      <c r="O33" s="6"/>
      <c r="P33" s="6"/>
      <c r="Q33" s="6"/>
    </row>
    <row r="34" spans="1:17" ht="13.9" customHeight="1">
      <c r="A34" s="5"/>
      <c r="B34" s="6"/>
      <c r="C34" s="609" t="s">
        <v>99</v>
      </c>
      <c r="D34" s="642"/>
      <c r="E34" s="642"/>
      <c r="F34" s="642"/>
      <c r="G34" s="642"/>
      <c r="H34" s="642"/>
      <c r="I34" s="642"/>
      <c r="J34" s="642"/>
      <c r="K34" s="642"/>
      <c r="L34" s="642"/>
      <c r="M34" s="642"/>
      <c r="N34" s="642"/>
      <c r="O34" s="6"/>
      <c r="P34" s="6"/>
      <c r="Q34" s="6"/>
    </row>
    <row r="35" spans="1:17" ht="13.9" customHeight="1">
      <c r="A35" s="5"/>
      <c r="B35" s="6"/>
      <c r="C35" s="642"/>
      <c r="D35" s="642"/>
      <c r="E35" s="642"/>
      <c r="F35" s="642"/>
      <c r="G35" s="642"/>
      <c r="H35" s="642"/>
      <c r="I35" s="642"/>
      <c r="J35" s="642"/>
      <c r="K35" s="642"/>
      <c r="L35" s="642"/>
      <c r="M35" s="642"/>
      <c r="N35" s="642"/>
      <c r="O35" s="6"/>
      <c r="P35" s="6"/>
      <c r="Q35" s="6"/>
    </row>
    <row r="36" spans="1:17" ht="14.25" customHeight="1" thickBot="1">
      <c r="A36" s="5"/>
      <c r="B36" s="6"/>
      <c r="C36" s="179"/>
      <c r="D36" s="179"/>
      <c r="E36" s="179"/>
      <c r="F36" s="179"/>
      <c r="G36" s="179"/>
      <c r="H36" s="179"/>
      <c r="I36" s="179"/>
      <c r="J36" s="179"/>
      <c r="K36" s="179"/>
      <c r="L36" s="179"/>
      <c r="M36" s="179"/>
      <c r="N36" s="6"/>
      <c r="O36" s="6"/>
      <c r="P36" s="6"/>
      <c r="Q36" s="6"/>
    </row>
    <row r="37" spans="1:17" ht="14.25" customHeight="1">
      <c r="A37" s="5"/>
      <c r="B37" s="6"/>
      <c r="C37" s="643" t="s">
        <v>246</v>
      </c>
      <c r="D37" s="643" t="s">
        <v>247</v>
      </c>
      <c r="E37" s="195"/>
      <c r="F37" s="643" t="s">
        <v>248</v>
      </c>
      <c r="G37" s="195"/>
      <c r="H37" s="643" t="s">
        <v>249</v>
      </c>
      <c r="I37" s="643" t="s">
        <v>250</v>
      </c>
      <c r="J37" s="643" t="s">
        <v>251</v>
      </c>
      <c r="K37" s="643" t="s">
        <v>252</v>
      </c>
      <c r="L37" s="643" t="s">
        <v>254</v>
      </c>
      <c r="M37" s="643" t="s">
        <v>253</v>
      </c>
      <c r="N37" s="6"/>
      <c r="O37" s="6"/>
      <c r="P37" s="6"/>
      <c r="Q37" s="6"/>
    </row>
    <row r="38" spans="1:17" ht="14.25" customHeight="1" thickBot="1">
      <c r="A38" s="5"/>
      <c r="B38" s="6"/>
      <c r="C38" s="644"/>
      <c r="D38" s="644"/>
      <c r="E38" s="196"/>
      <c r="F38" s="644"/>
      <c r="G38" s="196"/>
      <c r="H38" s="644"/>
      <c r="I38" s="644"/>
      <c r="J38" s="644"/>
      <c r="K38" s="644"/>
      <c r="L38" s="644"/>
      <c r="M38" s="644"/>
      <c r="N38" s="6"/>
      <c r="O38" s="6"/>
      <c r="P38" s="6"/>
      <c r="Q38" s="6"/>
    </row>
    <row r="39" spans="1:17" ht="7.9" customHeight="1">
      <c r="A39" s="5"/>
      <c r="B39" s="6"/>
      <c r="C39" s="197"/>
      <c r="D39" s="197"/>
      <c r="E39" s="197"/>
      <c r="F39" s="197"/>
      <c r="G39" s="197"/>
      <c r="H39" s="197"/>
      <c r="I39" s="197"/>
      <c r="J39" s="197"/>
      <c r="K39" s="197"/>
      <c r="L39" s="197"/>
      <c r="M39" s="197"/>
      <c r="N39" s="6"/>
      <c r="O39" s="6"/>
      <c r="P39" s="6"/>
      <c r="Q39" s="6"/>
    </row>
    <row r="40" spans="1:17" ht="16.149999999999999" customHeight="1">
      <c r="A40" s="5"/>
      <c r="B40" s="6"/>
      <c r="C40" s="530">
        <f>D28*J28/1000</f>
        <v>2282.33538</v>
      </c>
      <c r="D40" s="189">
        <f>D28*K28/1000</f>
        <v>2658.95838</v>
      </c>
      <c r="E40" s="190"/>
      <c r="F40" s="189">
        <f>D28*L28/1000</f>
        <v>3397.1394599999999</v>
      </c>
      <c r="G40" s="190"/>
      <c r="H40" s="189">
        <f>F28*J28/1000</f>
        <v>2100.00513</v>
      </c>
      <c r="I40" s="167">
        <f>F28*K28/1000</f>
        <v>2446.54063</v>
      </c>
      <c r="J40" s="189">
        <f>F28*L28/1000</f>
        <v>3125.7502100000002</v>
      </c>
      <c r="K40" s="190">
        <f>H28*J28/1000</f>
        <v>2075.7711899999999</v>
      </c>
      <c r="L40" s="189">
        <f>H28*K28/1000</f>
        <v>2418.3076900000001</v>
      </c>
      <c r="M40" s="190">
        <f>H28*L28/1000</f>
        <v>3089.6792300000002</v>
      </c>
      <c r="N40" s="6"/>
      <c r="O40" s="6"/>
      <c r="P40" s="6"/>
      <c r="Q40" s="6"/>
    </row>
    <row r="41" spans="1:17" ht="16.149999999999999" customHeight="1">
      <c r="A41" s="5"/>
      <c r="B41" s="6"/>
      <c r="C41" s="506">
        <f>D29*J29/1000</f>
        <v>5975.6987199999994</v>
      </c>
      <c r="D41" s="192">
        <f>D29*K29/1000</f>
        <v>4481.7740400000002</v>
      </c>
      <c r="E41" s="193"/>
      <c r="F41" s="192">
        <f>D29*L29/1000</f>
        <v>6722.6610599999995</v>
      </c>
      <c r="G41" s="193"/>
      <c r="H41" s="192">
        <f>F29*J29/1000</f>
        <v>56952.005039999996</v>
      </c>
      <c r="I41" s="170">
        <f>F29*K29/1000</f>
        <v>42714.003779999999</v>
      </c>
      <c r="J41" s="192">
        <f>F29*L29/1000</f>
        <v>64071.005669999991</v>
      </c>
      <c r="K41" s="193">
        <f>H29*J29/1000</f>
        <v>4770.6234400000003</v>
      </c>
      <c r="L41" s="192">
        <f>H29*K29/1000</f>
        <v>3577.96758</v>
      </c>
      <c r="M41" s="193">
        <f>H29*L29/1000</f>
        <v>5366.9513699999998</v>
      </c>
      <c r="N41" s="6"/>
      <c r="O41" s="6"/>
      <c r="P41" s="6"/>
      <c r="Q41" s="6"/>
    </row>
    <row r="42" spans="1:17" ht="16.149999999999999" customHeight="1">
      <c r="A42" s="5"/>
      <c r="B42" s="6"/>
      <c r="C42" s="167">
        <f>D30*J30/1000</f>
        <v>15929.1324</v>
      </c>
      <c r="D42" s="189">
        <f>D30*K30/1000</f>
        <v>9955.7077499999996</v>
      </c>
      <c r="E42" s="190"/>
      <c r="F42" s="189">
        <f>D30*L30/1000</f>
        <v>17522.04564</v>
      </c>
      <c r="G42" s="190"/>
      <c r="H42" s="189">
        <f>F30*J30/1000</f>
        <v>14329.1324</v>
      </c>
      <c r="I42" s="167">
        <f>F30*K30/1000</f>
        <v>8955.7077499999996</v>
      </c>
      <c r="J42" s="189">
        <f>F30*L30/1000</f>
        <v>15762.04564</v>
      </c>
      <c r="K42" s="190">
        <f>H30*J30/1000</f>
        <v>1217.27</v>
      </c>
      <c r="L42" s="189">
        <f>H30*K30/1000</f>
        <v>760.79375000000005</v>
      </c>
      <c r="M42" s="190">
        <f>H30*L30/1000</f>
        <v>1338.9970000000001</v>
      </c>
      <c r="N42" s="6"/>
      <c r="O42" s="6"/>
      <c r="P42" s="6"/>
      <c r="Q42" s="6"/>
    </row>
    <row r="43" spans="1:17" ht="16.149999999999999" customHeight="1">
      <c r="A43" s="5"/>
      <c r="B43" s="6"/>
      <c r="C43" s="170">
        <f>D31*J31/1000</f>
        <v>544.35020000000009</v>
      </c>
      <c r="D43" s="192">
        <f>D31*K31/1000</f>
        <v>485.87780000000004</v>
      </c>
      <c r="E43" s="193"/>
      <c r="F43" s="192">
        <f>D31*L31/1000</f>
        <v>678.00139999999999</v>
      </c>
      <c r="G43" s="193"/>
      <c r="H43" s="192">
        <f>F31*J31/1000</f>
        <v>487.79205000000007</v>
      </c>
      <c r="I43" s="170">
        <f>F31*K31/1000</f>
        <v>435.39494999999999</v>
      </c>
      <c r="J43" s="192">
        <f>F31*L31/1000</f>
        <v>607.55684999999994</v>
      </c>
      <c r="K43" s="193">
        <f>H31*J31/1000</f>
        <v>424.37967000000003</v>
      </c>
      <c r="L43" s="192">
        <f>H31*K31/1000</f>
        <v>378.79413</v>
      </c>
      <c r="M43" s="193">
        <f>H31*L31/1000</f>
        <v>528.57519000000002</v>
      </c>
      <c r="N43" s="6"/>
      <c r="O43" s="6"/>
      <c r="P43" s="6"/>
      <c r="Q43" s="6"/>
    </row>
    <row r="44" spans="1:17" ht="14.25" customHeight="1" thickBot="1">
      <c r="A44" s="5"/>
      <c r="B44" s="6"/>
      <c r="C44" s="198">
        <f>SUM(C40:C43)</f>
        <v>24731.5167</v>
      </c>
      <c r="D44" s="198">
        <f>SUM(D40:D43)</f>
        <v>17582.31797</v>
      </c>
      <c r="E44" s="199"/>
      <c r="F44" s="198">
        <f>SUM(F40:F43)</f>
        <v>28319.847560000002</v>
      </c>
      <c r="G44" s="199"/>
      <c r="H44" s="198">
        <f t="shared" ref="H44:M44" si="0">SUM(H40:H43)</f>
        <v>73868.93462</v>
      </c>
      <c r="I44" s="198">
        <f t="shared" si="0"/>
        <v>54551.647110000005</v>
      </c>
      <c r="J44" s="198">
        <f t="shared" si="0"/>
        <v>83566.358369999987</v>
      </c>
      <c r="K44" s="198">
        <f>SUM(K40:K43)</f>
        <v>8488.0443000000014</v>
      </c>
      <c r="L44" s="198">
        <f t="shared" si="0"/>
        <v>7135.8631500000001</v>
      </c>
      <c r="M44" s="198">
        <f t="shared" si="0"/>
        <v>10324.202789999999</v>
      </c>
      <c r="N44" s="6"/>
      <c r="O44" s="6"/>
      <c r="P44" s="6"/>
      <c r="Q44" s="6"/>
    </row>
    <row r="45" spans="1:17" ht="14.25" customHeight="1">
      <c r="A45" s="5"/>
      <c r="B45" s="6"/>
      <c r="C45" s="100"/>
      <c r="D45" s="100"/>
      <c r="E45" s="100"/>
      <c r="F45" s="100"/>
      <c r="G45" s="100"/>
      <c r="H45" s="100"/>
      <c r="I45" s="100"/>
      <c r="J45" s="100"/>
      <c r="K45" s="100"/>
      <c r="L45" s="100"/>
      <c r="M45" s="100"/>
      <c r="N45" s="6"/>
      <c r="O45" s="6"/>
      <c r="P45" s="6"/>
      <c r="Q45" s="6"/>
    </row>
    <row r="46" spans="1:17" ht="13.9" customHeight="1">
      <c r="A46" s="5"/>
      <c r="B46" s="6"/>
      <c r="C46" s="38" t="s">
        <v>100</v>
      </c>
      <c r="D46" s="6"/>
      <c r="E46" s="6"/>
      <c r="F46" s="6"/>
      <c r="G46" s="6"/>
      <c r="H46" s="6"/>
      <c r="I46" s="6"/>
      <c r="J46" s="6"/>
      <c r="K46" s="6"/>
      <c r="L46" s="6"/>
      <c r="M46" s="6"/>
      <c r="N46" s="6"/>
      <c r="O46" s="6"/>
      <c r="P46" s="6"/>
      <c r="Q46" s="6"/>
    </row>
    <row r="47" spans="1:17" ht="14.25" customHeight="1" thickBot="1">
      <c r="A47" s="5"/>
      <c r="B47" s="6"/>
      <c r="C47" s="179"/>
      <c r="D47" s="179"/>
      <c r="E47" s="179"/>
      <c r="F47" s="179"/>
      <c r="G47" s="179"/>
      <c r="H47" s="179"/>
      <c r="I47" s="6"/>
      <c r="J47" s="6"/>
      <c r="K47" s="6"/>
      <c r="L47" s="6"/>
      <c r="M47" s="6"/>
      <c r="N47" s="6"/>
      <c r="O47" s="200"/>
      <c r="P47" s="200"/>
      <c r="Q47" s="203"/>
    </row>
    <row r="48" spans="1:17" ht="14.65" customHeight="1" thickBot="1">
      <c r="A48" s="5"/>
      <c r="B48" s="6"/>
      <c r="C48" s="593" t="s">
        <v>101</v>
      </c>
      <c r="D48" s="640" t="s">
        <v>102</v>
      </c>
      <c r="E48" s="641"/>
      <c r="F48" s="641"/>
      <c r="G48" s="641"/>
      <c r="H48" s="641"/>
      <c r="I48" s="6"/>
      <c r="J48" s="6"/>
      <c r="K48" s="6"/>
      <c r="L48" s="6"/>
      <c r="M48" s="6"/>
      <c r="N48" s="6"/>
      <c r="O48" s="203"/>
      <c r="P48" s="203"/>
      <c r="Q48" s="203"/>
    </row>
    <row r="49" spans="1:17" ht="14.65" customHeight="1" thickBot="1">
      <c r="A49" s="5"/>
      <c r="B49" s="6"/>
      <c r="C49" s="594"/>
      <c r="D49" s="204">
        <v>2019</v>
      </c>
      <c r="E49" s="202"/>
      <c r="F49" s="204">
        <f>D49+1</f>
        <v>2020</v>
      </c>
      <c r="G49" s="202"/>
      <c r="H49" s="204">
        <f>F49+1</f>
        <v>2021</v>
      </c>
      <c r="I49" s="6"/>
      <c r="J49" s="6"/>
      <c r="K49" s="6"/>
      <c r="L49" s="6"/>
      <c r="M49" s="6"/>
      <c r="N49" s="6"/>
      <c r="O49" s="6"/>
      <c r="P49" s="6"/>
      <c r="Q49" s="6"/>
    </row>
    <row r="50" spans="1:17" ht="7.9" customHeight="1">
      <c r="A50" s="5"/>
      <c r="B50" s="6"/>
      <c r="C50" s="197"/>
      <c r="D50" s="205"/>
      <c r="E50" s="205"/>
      <c r="F50" s="205"/>
      <c r="G50" s="205"/>
      <c r="H50" s="205"/>
      <c r="I50" s="6"/>
      <c r="J50" s="6"/>
      <c r="K50" s="6"/>
      <c r="L50" s="6"/>
      <c r="M50" s="6"/>
      <c r="N50" s="6"/>
      <c r="O50" s="200"/>
      <c r="P50" s="200"/>
      <c r="Q50" s="203"/>
    </row>
    <row r="51" spans="1:17" ht="16.149999999999999" customHeight="1">
      <c r="A51" s="5"/>
      <c r="B51" s="6"/>
      <c r="C51" s="170">
        <v>2019</v>
      </c>
      <c r="D51" s="192">
        <f>C44</f>
        <v>24731.5167</v>
      </c>
      <c r="E51" s="193"/>
      <c r="F51" s="192">
        <f>D44</f>
        <v>17582.31797</v>
      </c>
      <c r="G51" s="192"/>
      <c r="H51" s="192">
        <f>F44</f>
        <v>28319.847560000002</v>
      </c>
      <c r="I51" s="6"/>
      <c r="J51" s="6"/>
      <c r="K51" s="6"/>
      <c r="L51" s="6"/>
      <c r="M51" s="6"/>
      <c r="N51" s="6"/>
      <c r="O51" s="203"/>
      <c r="P51" s="6"/>
      <c r="Q51" s="6"/>
    </row>
    <row r="52" spans="1:17" ht="16.149999999999999" customHeight="1">
      <c r="A52" s="5"/>
      <c r="B52" s="6"/>
      <c r="C52" s="167">
        <f>C51+1</f>
        <v>2020</v>
      </c>
      <c r="D52" s="189">
        <f>H44</f>
        <v>73868.93462</v>
      </c>
      <c r="E52" s="190"/>
      <c r="F52" s="189">
        <f>I44</f>
        <v>54551.647110000005</v>
      </c>
      <c r="G52" s="189"/>
      <c r="H52" s="189">
        <f>J44</f>
        <v>83566.358369999987</v>
      </c>
      <c r="I52" s="6"/>
      <c r="J52" s="6"/>
      <c r="K52" s="6"/>
      <c r="L52" s="6"/>
      <c r="M52" s="6"/>
      <c r="N52" s="6"/>
      <c r="O52" s="6"/>
      <c r="P52" s="6"/>
      <c r="Q52" s="6"/>
    </row>
    <row r="53" spans="1:17" ht="16.5" customHeight="1" thickBot="1">
      <c r="A53" s="5"/>
      <c r="B53" s="6"/>
      <c r="C53" s="206">
        <f>C52+1</f>
        <v>2021</v>
      </c>
      <c r="D53" s="207">
        <f>K44</f>
        <v>8488.0443000000014</v>
      </c>
      <c r="E53" s="208"/>
      <c r="F53" s="207">
        <f>L44</f>
        <v>7135.8631500000001</v>
      </c>
      <c r="G53" s="207"/>
      <c r="H53" s="207">
        <f>M44</f>
        <v>10324.202789999999</v>
      </c>
      <c r="I53" s="6"/>
      <c r="J53" s="6"/>
      <c r="K53" s="6"/>
      <c r="L53" s="6"/>
      <c r="M53" s="6"/>
      <c r="N53" s="6"/>
      <c r="O53" s="6"/>
      <c r="P53" s="6"/>
      <c r="Q53" s="6"/>
    </row>
    <row r="54" spans="1:17" ht="14.25" customHeight="1">
      <c r="A54" s="5"/>
      <c r="B54" s="6"/>
      <c r="C54" s="100"/>
      <c r="D54" s="100"/>
      <c r="E54" s="100"/>
      <c r="F54" s="100"/>
      <c r="G54" s="100"/>
      <c r="H54" s="100"/>
      <c r="I54" s="6"/>
      <c r="J54" s="6"/>
      <c r="K54" s="6"/>
      <c r="L54" s="6"/>
      <c r="M54" s="6"/>
      <c r="N54" s="6"/>
      <c r="O54" s="6"/>
      <c r="P54" s="6"/>
      <c r="Q54" s="6"/>
    </row>
    <row r="55" spans="1:17" ht="13.9" customHeight="1">
      <c r="A55" s="5"/>
      <c r="B55" s="6"/>
      <c r="C55" s="38" t="s">
        <v>257</v>
      </c>
      <c r="D55" s="6"/>
      <c r="E55" s="6"/>
      <c r="F55" s="6"/>
      <c r="G55" s="6"/>
      <c r="H55" s="6"/>
      <c r="I55" s="6"/>
      <c r="J55" s="6"/>
      <c r="K55" s="41"/>
      <c r="L55" s="6"/>
      <c r="M55" s="6"/>
      <c r="N55" s="6"/>
      <c r="O55" s="6"/>
      <c r="P55" s="6"/>
      <c r="Q55" s="6"/>
    </row>
    <row r="56" spans="1:17" ht="17.649999999999999" customHeight="1">
      <c r="A56" s="5"/>
      <c r="B56" s="6"/>
      <c r="C56" s="209" t="s">
        <v>255</v>
      </c>
      <c r="D56" s="210">
        <f>D53</f>
        <v>8488.0443000000014</v>
      </c>
      <c r="E56" s="7" t="s">
        <v>103</v>
      </c>
      <c r="F56" s="210">
        <f>H53</f>
        <v>10324.202789999999</v>
      </c>
      <c r="G56" s="7" t="s">
        <v>104</v>
      </c>
      <c r="H56" s="211">
        <f>D56/F56*100</f>
        <v>82.215009455466173</v>
      </c>
      <c r="I56" s="6"/>
      <c r="J56" s="212"/>
      <c r="K56" s="41"/>
      <c r="L56" s="6"/>
      <c r="M56" s="6"/>
      <c r="N56" s="6"/>
      <c r="O56" s="6"/>
      <c r="P56" s="6"/>
      <c r="Q56" s="6"/>
    </row>
    <row r="57" spans="1:17" ht="17.649999999999999" customHeight="1">
      <c r="A57" s="5"/>
      <c r="B57" s="6"/>
      <c r="C57" s="209" t="s">
        <v>256</v>
      </c>
      <c r="D57" s="210">
        <f>F53</f>
        <v>7135.8631500000001</v>
      </c>
      <c r="E57" s="7" t="s">
        <v>103</v>
      </c>
      <c r="F57" s="210">
        <f>H53</f>
        <v>10324.202789999999</v>
      </c>
      <c r="G57" s="7" t="s">
        <v>104</v>
      </c>
      <c r="H57" s="211">
        <f>D57/F57*100</f>
        <v>69.117812727504557</v>
      </c>
      <c r="I57" s="213"/>
      <c r="J57" s="6"/>
      <c r="K57" s="41"/>
      <c r="L57" s="6"/>
      <c r="M57" s="6"/>
      <c r="N57" s="6"/>
      <c r="O57" s="6"/>
      <c r="P57" s="6"/>
      <c r="Q57" s="6"/>
    </row>
    <row r="58" spans="1:17" ht="13.9" customHeight="1">
      <c r="A58" s="5"/>
      <c r="B58" s="6"/>
      <c r="C58" s="6"/>
      <c r="D58" s="214"/>
      <c r="E58" s="214"/>
      <c r="F58" s="214"/>
      <c r="G58" s="214"/>
      <c r="H58" s="211"/>
      <c r="I58" s="6"/>
      <c r="J58" s="6"/>
      <c r="K58" s="41"/>
      <c r="L58" s="6"/>
      <c r="M58" s="6"/>
      <c r="N58" s="6"/>
      <c r="O58" s="6"/>
      <c r="P58" s="6"/>
      <c r="Q58" s="6"/>
    </row>
    <row r="59" spans="1:17" ht="13.9" customHeight="1">
      <c r="A59" s="5"/>
      <c r="B59" s="6"/>
      <c r="C59" s="38" t="s">
        <v>258</v>
      </c>
      <c r="D59" s="214"/>
      <c r="E59" s="214"/>
      <c r="F59" s="214"/>
      <c r="G59" s="214"/>
      <c r="H59" s="215"/>
      <c r="I59" s="6"/>
      <c r="J59" s="6"/>
      <c r="K59" s="6"/>
      <c r="L59" s="6"/>
      <c r="M59" s="6"/>
      <c r="N59" s="6"/>
      <c r="O59" s="6"/>
      <c r="P59" s="6"/>
      <c r="Q59" s="6"/>
    </row>
    <row r="60" spans="1:17" ht="17.649999999999999" customHeight="1">
      <c r="A60" s="5"/>
      <c r="B60" s="6"/>
      <c r="C60" s="209" t="s">
        <v>261</v>
      </c>
      <c r="D60" s="210">
        <f>D51</f>
        <v>24731.5167</v>
      </c>
      <c r="E60" s="7" t="s">
        <v>103</v>
      </c>
      <c r="F60" s="210">
        <f>H51</f>
        <v>28319.847560000002</v>
      </c>
      <c r="G60" s="7" t="s">
        <v>104</v>
      </c>
      <c r="H60" s="211">
        <f>D60/F60*100</f>
        <v>87.3292719800219</v>
      </c>
      <c r="I60" s="216"/>
      <c r="J60" s="6"/>
      <c r="K60" s="6"/>
      <c r="L60" s="6"/>
      <c r="M60" s="6"/>
      <c r="N60" s="6"/>
      <c r="O60" s="6"/>
      <c r="P60" s="6"/>
      <c r="Q60" s="6"/>
    </row>
    <row r="61" spans="1:17" ht="17.649999999999999" customHeight="1">
      <c r="A61" s="5"/>
      <c r="B61" s="6"/>
      <c r="C61" s="209" t="s">
        <v>262</v>
      </c>
      <c r="D61" s="210">
        <f>F52</f>
        <v>54551.647110000005</v>
      </c>
      <c r="E61" s="7" t="s">
        <v>103</v>
      </c>
      <c r="F61" s="210">
        <f>H52</f>
        <v>83566.358369999987</v>
      </c>
      <c r="G61" s="7" t="s">
        <v>104</v>
      </c>
      <c r="H61" s="211">
        <f>D61/F61*100</f>
        <v>65.279435617459953</v>
      </c>
      <c r="I61" s="6"/>
      <c r="J61" s="216"/>
      <c r="K61" s="6"/>
      <c r="L61" s="6"/>
      <c r="M61" s="6"/>
      <c r="N61" s="6"/>
      <c r="O61" s="6"/>
      <c r="P61" s="6"/>
      <c r="Q61" s="6"/>
    </row>
    <row r="62" spans="1:17" ht="13.9" customHeight="1">
      <c r="A62" s="5"/>
      <c r="B62" s="6"/>
      <c r="C62" s="6"/>
      <c r="D62" s="214"/>
      <c r="E62" s="214"/>
      <c r="F62" s="214"/>
      <c r="G62" s="214"/>
      <c r="H62" s="211"/>
      <c r="I62" s="6"/>
      <c r="J62" s="6"/>
      <c r="K62" s="6"/>
      <c r="L62" s="6"/>
      <c r="M62" s="6"/>
      <c r="N62" s="6"/>
      <c r="O62" s="6"/>
      <c r="P62" s="6"/>
      <c r="Q62" s="6"/>
    </row>
    <row r="63" spans="1:17" ht="13.9" customHeight="1">
      <c r="A63" s="5"/>
      <c r="B63" s="6"/>
      <c r="C63" s="38" t="s">
        <v>259</v>
      </c>
      <c r="D63" s="214"/>
      <c r="E63" s="214"/>
      <c r="F63" s="214"/>
      <c r="G63" s="214"/>
      <c r="H63" s="215"/>
      <c r="I63" s="6"/>
      <c r="J63" s="6"/>
      <c r="K63" s="6"/>
      <c r="L63" s="6"/>
      <c r="M63" s="6"/>
      <c r="N63" s="6"/>
      <c r="O63" s="6"/>
      <c r="P63" s="6"/>
      <c r="Q63" s="6"/>
    </row>
    <row r="64" spans="1:17" ht="17.649999999999999" customHeight="1">
      <c r="A64" s="5"/>
      <c r="B64" s="6"/>
      <c r="C64" s="209" t="s">
        <v>263</v>
      </c>
      <c r="D64" s="210">
        <f>D51</f>
        <v>24731.5167</v>
      </c>
      <c r="E64" s="7" t="s">
        <v>103</v>
      </c>
      <c r="F64" s="210">
        <f>D53</f>
        <v>8488.0443000000014</v>
      </c>
      <c r="G64" s="7" t="s">
        <v>104</v>
      </c>
      <c r="H64" s="211">
        <f>D64/F64*100</f>
        <v>291.3688457068962</v>
      </c>
      <c r="I64" s="6"/>
      <c r="J64" s="6"/>
      <c r="K64" s="6"/>
      <c r="L64" s="6"/>
      <c r="M64" s="6"/>
      <c r="N64" s="6"/>
      <c r="O64" s="6"/>
      <c r="P64" s="6"/>
      <c r="Q64" s="6"/>
    </row>
    <row r="65" spans="1:17" ht="17.649999999999999" customHeight="1">
      <c r="A65" s="5"/>
      <c r="B65" s="6"/>
      <c r="C65" s="209" t="s">
        <v>264</v>
      </c>
      <c r="D65" s="210">
        <f>F52</f>
        <v>54551.647110000005</v>
      </c>
      <c r="E65" s="7" t="s">
        <v>103</v>
      </c>
      <c r="F65" s="210">
        <f>F53</f>
        <v>7135.8631500000001</v>
      </c>
      <c r="G65" s="7" t="s">
        <v>104</v>
      </c>
      <c r="H65" s="211">
        <f>D65/F65*100</f>
        <v>764.47159878619595</v>
      </c>
      <c r="I65" s="6"/>
      <c r="J65" s="6"/>
      <c r="K65" s="6"/>
      <c r="L65" s="6"/>
      <c r="M65" s="6"/>
      <c r="N65" s="6"/>
      <c r="O65" s="6"/>
      <c r="P65" s="6"/>
      <c r="Q65" s="6"/>
    </row>
    <row r="66" spans="1:17" ht="13.9" customHeight="1">
      <c r="A66" s="5"/>
      <c r="B66" s="6"/>
      <c r="C66" s="6"/>
      <c r="D66" s="214"/>
      <c r="E66" s="214"/>
      <c r="F66" s="214"/>
      <c r="G66" s="214"/>
      <c r="H66" s="211"/>
      <c r="I66" s="6"/>
      <c r="J66" s="6"/>
      <c r="K66" s="6"/>
      <c r="L66" s="6"/>
      <c r="M66" s="6"/>
      <c r="N66" s="6"/>
      <c r="O66" s="6"/>
      <c r="P66" s="6"/>
      <c r="Q66" s="6"/>
    </row>
    <row r="67" spans="1:17" ht="13.9" customHeight="1">
      <c r="A67" s="5"/>
      <c r="B67" s="6"/>
      <c r="C67" s="38" t="s">
        <v>260</v>
      </c>
      <c r="D67" s="214"/>
      <c r="E67" s="214"/>
      <c r="F67" s="214"/>
      <c r="G67" s="214"/>
      <c r="H67" s="215"/>
      <c r="I67" s="6"/>
      <c r="J67" s="6"/>
      <c r="K67" s="6"/>
      <c r="L67" s="6"/>
      <c r="M67" s="6"/>
      <c r="N67" s="6"/>
      <c r="O67" s="6"/>
      <c r="P67" s="6"/>
      <c r="Q67" s="6"/>
    </row>
    <row r="68" spans="1:17" ht="17.649999999999999" customHeight="1">
      <c r="A68" s="5"/>
      <c r="B68" s="6"/>
      <c r="C68" s="209" t="s">
        <v>265</v>
      </c>
      <c r="D68" s="210">
        <f>D51</f>
        <v>24731.5167</v>
      </c>
      <c r="E68" s="7" t="s">
        <v>103</v>
      </c>
      <c r="F68" s="210">
        <f>H53</f>
        <v>10324.202789999999</v>
      </c>
      <c r="G68" s="7" t="s">
        <v>104</v>
      </c>
      <c r="H68" s="211">
        <f>D68/F68*100</f>
        <v>239.54892404820734</v>
      </c>
      <c r="I68" s="6"/>
      <c r="J68" s="6"/>
      <c r="K68" s="6"/>
      <c r="L68" s="6"/>
      <c r="M68" s="6"/>
      <c r="N68" s="6"/>
      <c r="O68" s="6"/>
      <c r="P68" s="6"/>
      <c r="Q68" s="6"/>
    </row>
    <row r="69" spans="1:17" ht="17.649999999999999" customHeight="1">
      <c r="A69" s="5"/>
      <c r="B69" s="6"/>
      <c r="C69" s="209" t="s">
        <v>266</v>
      </c>
      <c r="D69" s="210">
        <f>F52</f>
        <v>54551.647110000005</v>
      </c>
      <c r="E69" s="7" t="s">
        <v>103</v>
      </c>
      <c r="F69" s="210">
        <f>H53</f>
        <v>10324.202789999999</v>
      </c>
      <c r="G69" s="7" t="s">
        <v>104</v>
      </c>
      <c r="H69" s="211">
        <f>D69/F69*100</f>
        <v>528.38604800400287</v>
      </c>
      <c r="I69" s="6"/>
      <c r="J69" s="6"/>
      <c r="K69" s="6"/>
      <c r="L69" s="6"/>
      <c r="M69" s="6"/>
      <c r="N69" s="6"/>
      <c r="O69" s="6"/>
      <c r="P69" s="6"/>
      <c r="Q69" s="6"/>
    </row>
    <row r="70" spans="1:17" ht="13.9" customHeight="1">
      <c r="A70" s="5"/>
      <c r="B70" s="6"/>
      <c r="C70" s="6"/>
      <c r="D70" s="6"/>
      <c r="E70" s="6"/>
      <c r="F70" s="6"/>
      <c r="G70" s="6"/>
      <c r="H70" s="6"/>
      <c r="I70" s="6"/>
      <c r="J70" s="6"/>
      <c r="K70" s="6"/>
      <c r="L70" s="6"/>
      <c r="M70" s="6"/>
      <c r="N70" s="6"/>
      <c r="O70" s="6"/>
      <c r="P70" s="6"/>
      <c r="Q70" s="6"/>
    </row>
    <row r="71" spans="1:17" ht="13.9" customHeight="1">
      <c r="A71" s="5"/>
      <c r="B71" s="6"/>
      <c r="C71" s="6"/>
      <c r="D71" s="6"/>
      <c r="E71" s="6"/>
      <c r="F71" s="6"/>
      <c r="G71" s="6"/>
      <c r="H71" s="6"/>
      <c r="I71" s="6"/>
      <c r="J71" s="6"/>
      <c r="K71" s="6"/>
      <c r="L71" s="6"/>
      <c r="M71" s="6"/>
      <c r="N71" s="6"/>
      <c r="O71" s="6"/>
      <c r="P71" s="6"/>
      <c r="Q71" s="6"/>
    </row>
    <row r="72" spans="1:17" s="563" customFormat="1" ht="17.649999999999999" customHeight="1">
      <c r="A72" s="5"/>
      <c r="B72" s="578" t="s">
        <v>11</v>
      </c>
      <c r="C72" s="578"/>
      <c r="D72" s="578"/>
      <c r="E72" s="578"/>
      <c r="F72" s="578"/>
      <c r="G72" s="578"/>
      <c r="H72" s="578"/>
      <c r="I72" s="579" t="s">
        <v>12</v>
      </c>
      <c r="J72" s="579"/>
      <c r="K72" s="579"/>
      <c r="L72" s="579"/>
      <c r="M72" s="579"/>
      <c r="N72" s="561"/>
      <c r="O72" s="6"/>
      <c r="P72" s="6"/>
      <c r="Q72" s="6"/>
    </row>
    <row r="73" spans="1:17" s="563" customFormat="1" ht="12.75" customHeight="1"/>
  </sheetData>
  <mergeCells count="24">
    <mergeCell ref="I72:M72"/>
    <mergeCell ref="C48:C49"/>
    <mergeCell ref="D48:H48"/>
    <mergeCell ref="B72:H72"/>
    <mergeCell ref="C34:N35"/>
    <mergeCell ref="C37:C38"/>
    <mergeCell ref="D37:D38"/>
    <mergeCell ref="F37:F38"/>
    <mergeCell ref="H37:H38"/>
    <mergeCell ref="I37:I38"/>
    <mergeCell ref="J37:J38"/>
    <mergeCell ref="K37:K38"/>
    <mergeCell ref="L37:L38"/>
    <mergeCell ref="M37:M38"/>
    <mergeCell ref="D22:H22"/>
    <mergeCell ref="J22:L23"/>
    <mergeCell ref="D23:H23"/>
    <mergeCell ref="J2:N2"/>
    <mergeCell ref="B4:C4"/>
    <mergeCell ref="M4:N4"/>
    <mergeCell ref="B7:I7"/>
    <mergeCell ref="B18:N18"/>
    <mergeCell ref="J7:N7"/>
    <mergeCell ref="C22:C25"/>
  </mergeCells>
  <hyperlinks>
    <hyperlink ref="B4" location="'Ejercicios'!R1C1" display="Volver a ejercicios" xr:uid="{00000000-0004-0000-0300-000000000000}"/>
    <hyperlink ref="M4" location="'Índice'!R1C1" display="Volver al índice" xr:uid="{00000000-0004-0000-0300-000001000000}"/>
    <hyperlink ref="B4:C4" location="Ejercicios!A1" display="Volver a ejercicios" xr:uid="{7974B3FB-E99B-460E-B339-E0761A92DDC7}"/>
    <hyperlink ref="M4:N4" location="Índice!A1" display="Volver al índice" xr:uid="{979E7288-82C7-441D-8CC3-C27D8F0544A8}"/>
  </hyperlinks>
  <pageMargins left="0.75" right="0.75" top="1" bottom="1" header="0.5" footer="0.5"/>
  <pageSetup scale="46" orientation="portrait"/>
  <headerFooter>
    <oddFooter>&amp;R&amp;"Arial,Regular"&amp;10&amp;K000000Rta_5.1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5"/>
  <sheetViews>
    <sheetView showGridLines="0" workbookViewId="0">
      <selection activeCell="J24" sqref="J24"/>
    </sheetView>
  </sheetViews>
  <sheetFormatPr baseColWidth="10" defaultColWidth="9.28515625" defaultRowHeight="12.75" customHeight="1"/>
  <cols>
    <col min="1" max="1" width="9.28515625" style="1" customWidth="1"/>
    <col min="2" max="3" width="6.42578125" style="1" customWidth="1"/>
    <col min="4" max="4" width="16.7109375" style="1" customWidth="1"/>
    <col min="5" max="5" width="14.28515625" style="1" customWidth="1"/>
    <col min="6" max="6" width="17.28515625" style="1" customWidth="1"/>
    <col min="7" max="7" width="14.42578125" style="1" customWidth="1"/>
    <col min="8" max="8" width="16" style="1" customWidth="1"/>
    <col min="9" max="11" width="9.28515625" style="1" customWidth="1"/>
    <col min="12" max="13" width="9.28515625" style="563" customWidth="1"/>
    <col min="14" max="16384" width="9.28515625" style="1"/>
  </cols>
  <sheetData>
    <row r="1" spans="1:12" ht="13.9" customHeight="1">
      <c r="A1" s="2"/>
      <c r="B1" s="3"/>
      <c r="C1" s="3"/>
      <c r="D1" s="3"/>
      <c r="E1" s="3"/>
      <c r="F1" s="3"/>
      <c r="G1" s="3"/>
      <c r="H1" s="3"/>
      <c r="I1" s="3"/>
      <c r="J1" s="3"/>
      <c r="K1" s="3"/>
      <c r="L1" s="3"/>
    </row>
    <row r="2" spans="1:12" ht="13.9" customHeight="1">
      <c r="A2" s="5"/>
      <c r="B2" s="6"/>
      <c r="C2" s="6"/>
      <c r="D2" s="576" t="s">
        <v>1</v>
      </c>
      <c r="E2" s="577"/>
      <c r="F2" s="577"/>
      <c r="G2" s="577"/>
      <c r="H2" s="577"/>
      <c r="I2" s="6"/>
      <c r="J2" s="6"/>
      <c r="K2" s="6"/>
      <c r="L2" s="6"/>
    </row>
    <row r="3" spans="1:12" ht="13.9" customHeight="1">
      <c r="A3" s="5"/>
      <c r="B3" s="6"/>
      <c r="C3" s="6"/>
      <c r="D3" s="6"/>
      <c r="E3" s="6"/>
      <c r="F3" s="10"/>
      <c r="G3" s="10"/>
      <c r="H3" s="10"/>
      <c r="I3" s="6"/>
      <c r="J3" s="6"/>
      <c r="K3" s="6"/>
      <c r="L3" s="6"/>
    </row>
    <row r="4" spans="1:12" ht="13.9" customHeight="1">
      <c r="A4" s="5"/>
      <c r="B4" s="560" t="s">
        <v>437</v>
      </c>
      <c r="C4" s="217"/>
      <c r="D4" s="6"/>
      <c r="E4" s="6"/>
      <c r="F4" s="10"/>
      <c r="G4" s="10"/>
      <c r="H4" s="559" t="s">
        <v>417</v>
      </c>
      <c r="I4" s="6"/>
      <c r="J4" s="6"/>
      <c r="K4" s="6"/>
      <c r="L4" s="6"/>
    </row>
    <row r="5" spans="1:12" ht="13.9" customHeight="1">
      <c r="A5" s="5"/>
      <c r="B5" s="6"/>
      <c r="C5" s="6"/>
      <c r="D5" s="6"/>
      <c r="E5" s="6"/>
      <c r="F5" s="6"/>
      <c r="G5" s="6"/>
      <c r="H5" s="6"/>
      <c r="I5" s="6"/>
      <c r="J5" s="6"/>
      <c r="K5" s="6"/>
      <c r="L5" s="6"/>
    </row>
    <row r="6" spans="1:12" ht="18.399999999999999" customHeight="1">
      <c r="A6" s="5"/>
      <c r="B6" s="578" t="s">
        <v>94</v>
      </c>
      <c r="C6" s="578"/>
      <c r="D6" s="578"/>
      <c r="E6" s="578"/>
      <c r="F6" s="564"/>
      <c r="G6" s="564"/>
      <c r="H6" s="564"/>
      <c r="I6" s="6"/>
      <c r="J6" s="6"/>
      <c r="K6" s="6"/>
      <c r="L6" s="6"/>
    </row>
    <row r="7" spans="1:12" ht="13.9" customHeight="1">
      <c r="A7" s="5"/>
      <c r="B7" s="6"/>
      <c r="C7" s="6"/>
      <c r="D7" s="6"/>
      <c r="E7" s="6"/>
      <c r="F7" s="6"/>
      <c r="G7" s="6"/>
      <c r="H7" s="6"/>
      <c r="I7" s="6"/>
      <c r="J7" s="6"/>
      <c r="K7" s="6"/>
      <c r="L7" s="6"/>
    </row>
    <row r="8" spans="1:12" ht="12.75" customHeight="1">
      <c r="A8" s="5"/>
      <c r="B8" s="219">
        <v>5.2</v>
      </c>
      <c r="C8" s="611" t="s">
        <v>14</v>
      </c>
      <c r="D8" s="612"/>
      <c r="E8" s="612"/>
      <c r="F8" s="612"/>
      <c r="G8" s="612"/>
      <c r="H8" s="612"/>
      <c r="I8" s="6"/>
      <c r="J8" s="6"/>
      <c r="K8" s="6"/>
      <c r="L8" s="6"/>
    </row>
    <row r="9" spans="1:12" ht="13.9" customHeight="1">
      <c r="A9" s="5"/>
      <c r="B9" s="6"/>
      <c r="C9" s="612"/>
      <c r="D9" s="612"/>
      <c r="E9" s="612"/>
      <c r="F9" s="612"/>
      <c r="G9" s="612"/>
      <c r="H9" s="612"/>
      <c r="I9" s="6"/>
      <c r="J9" s="6"/>
      <c r="K9" s="6"/>
      <c r="L9" s="6"/>
    </row>
    <row r="10" spans="1:12" ht="13.9" customHeight="1">
      <c r="A10" s="5"/>
      <c r="B10" s="6"/>
      <c r="C10" s="612"/>
      <c r="D10" s="612"/>
      <c r="E10" s="612"/>
      <c r="F10" s="612"/>
      <c r="G10" s="612"/>
      <c r="H10" s="612"/>
      <c r="I10" s="6"/>
      <c r="J10" s="6"/>
      <c r="K10" s="6"/>
      <c r="L10" s="6"/>
    </row>
    <row r="11" spans="1:12" ht="18.399999999999999" customHeight="1">
      <c r="A11" s="5"/>
      <c r="B11" s="578" t="s">
        <v>95</v>
      </c>
      <c r="C11" s="578"/>
      <c r="D11" s="578"/>
      <c r="E11" s="578"/>
      <c r="F11" s="578"/>
      <c r="G11" s="578"/>
      <c r="H11" s="578"/>
      <c r="I11" s="6"/>
      <c r="J11" s="6"/>
      <c r="K11" s="6"/>
      <c r="L11" s="6"/>
    </row>
    <row r="12" spans="1:12" ht="16.149999999999999" customHeight="1">
      <c r="A12" s="220"/>
      <c r="B12" s="221"/>
      <c r="C12" s="221"/>
      <c r="D12" s="221"/>
      <c r="E12" s="221"/>
      <c r="F12" s="221"/>
      <c r="G12" s="221"/>
      <c r="H12" s="221"/>
      <c r="I12" s="6"/>
      <c r="J12" s="6"/>
      <c r="K12" s="6"/>
      <c r="L12" s="6"/>
    </row>
    <row r="13" spans="1:12" ht="16.149999999999999" customHeight="1">
      <c r="A13" s="220"/>
      <c r="B13" s="222" t="s">
        <v>105</v>
      </c>
      <c r="C13" s="6"/>
      <c r="D13" s="101"/>
      <c r="E13" s="101"/>
      <c r="F13" s="221"/>
      <c r="G13" s="101"/>
      <c r="H13" s="221"/>
      <c r="I13" s="41"/>
      <c r="J13" s="41"/>
      <c r="K13" s="6"/>
      <c r="L13" s="6"/>
    </row>
    <row r="14" spans="1:12" ht="16.5" customHeight="1">
      <c r="A14" s="220"/>
      <c r="B14" s="101"/>
      <c r="C14" s="101"/>
      <c r="D14" s="223"/>
      <c r="E14" s="223"/>
      <c r="F14" s="223"/>
      <c r="G14" s="224"/>
      <c r="H14" s="221"/>
      <c r="I14" s="41"/>
      <c r="J14" s="41"/>
      <c r="K14" s="6"/>
      <c r="L14" s="6"/>
    </row>
    <row r="15" spans="1:12" ht="34.9" customHeight="1">
      <c r="A15" s="220"/>
      <c r="B15" s="101"/>
      <c r="C15" s="101"/>
      <c r="D15" s="521"/>
      <c r="E15" s="522" t="s">
        <v>346</v>
      </c>
      <c r="F15" s="522" t="s">
        <v>347</v>
      </c>
      <c r="G15" s="522" t="s">
        <v>348</v>
      </c>
      <c r="H15" s="225"/>
      <c r="I15" s="41"/>
      <c r="J15" s="41"/>
      <c r="K15" s="6"/>
      <c r="L15" s="6"/>
    </row>
    <row r="16" spans="1:12" ht="34.9" customHeight="1">
      <c r="A16" s="220"/>
      <c r="B16" s="101"/>
      <c r="C16" s="101"/>
      <c r="D16" s="523">
        <v>2019</v>
      </c>
      <c r="E16" s="524">
        <f>'Rta_5.1'!H68</f>
        <v>239.54892404820734</v>
      </c>
      <c r="F16" s="524">
        <f>'Rta_5.1'!H56</f>
        <v>82.215009455466173</v>
      </c>
      <c r="G16" s="524">
        <f>E16/F16*100</f>
        <v>291.3688457068962</v>
      </c>
      <c r="H16" s="221"/>
      <c r="I16" s="41"/>
      <c r="J16" s="41"/>
      <c r="K16" s="6"/>
      <c r="L16" s="6"/>
    </row>
    <row r="17" spans="1:12" ht="16.149999999999999" customHeight="1">
      <c r="A17" s="220"/>
      <c r="B17" s="101"/>
      <c r="C17" s="101"/>
      <c r="D17" s="525">
        <v>2020</v>
      </c>
      <c r="E17" s="526">
        <f>'Rta_5.1'!H69</f>
        <v>528.38604800400287</v>
      </c>
      <c r="F17" s="526">
        <f>'Rta_5.1'!H57</f>
        <v>69.117812727504557</v>
      </c>
      <c r="G17" s="527">
        <f>E17/F17*100</f>
        <v>764.47159878619595</v>
      </c>
      <c r="H17" s="221"/>
      <c r="I17" s="41"/>
      <c r="J17" s="41"/>
      <c r="K17" s="6"/>
      <c r="L17" s="6"/>
    </row>
    <row r="18" spans="1:12" ht="16.5" customHeight="1">
      <c r="A18" s="220"/>
      <c r="B18" s="101"/>
      <c r="C18" s="101"/>
      <c r="D18" s="528">
        <v>2021</v>
      </c>
      <c r="E18" s="529">
        <v>100</v>
      </c>
      <c r="F18" s="529">
        <v>100</v>
      </c>
      <c r="G18" s="529">
        <f>E18/F18*100</f>
        <v>100</v>
      </c>
      <c r="H18" s="221"/>
      <c r="I18" s="41"/>
      <c r="J18" s="41"/>
      <c r="K18" s="6"/>
      <c r="L18" s="6"/>
    </row>
    <row r="19" spans="1:12" ht="16.5" customHeight="1">
      <c r="A19" s="220"/>
      <c r="B19" s="101"/>
      <c r="C19" s="101"/>
      <c r="D19" s="226"/>
      <c r="E19" s="227"/>
      <c r="F19" s="227"/>
      <c r="G19" s="228"/>
      <c r="H19" s="221"/>
      <c r="I19" s="41"/>
      <c r="J19" s="41"/>
      <c r="K19" s="6"/>
      <c r="L19" s="6"/>
    </row>
    <row r="20" spans="1:12" ht="16.149999999999999" customHeight="1">
      <c r="A20" s="220"/>
      <c r="B20" s="101"/>
      <c r="C20" s="101"/>
      <c r="D20" s="221"/>
      <c r="E20" s="101"/>
      <c r="F20" s="101"/>
      <c r="G20" s="101"/>
      <c r="H20" s="221"/>
      <c r="I20" s="41"/>
      <c r="J20" s="229"/>
      <c r="K20" s="6"/>
      <c r="L20" s="6"/>
    </row>
    <row r="21" spans="1:12" ht="25.15" customHeight="1">
      <c r="A21" s="220"/>
      <c r="B21" s="101"/>
      <c r="C21" s="101"/>
      <c r="D21" s="221"/>
      <c r="E21" s="101"/>
      <c r="F21" s="101"/>
      <c r="G21" s="101"/>
      <c r="H21" s="221"/>
      <c r="I21" s="41"/>
      <c r="J21" s="229"/>
      <c r="K21" s="6"/>
      <c r="L21" s="6"/>
    </row>
    <row r="22" spans="1:12" ht="7.9" customHeight="1">
      <c r="A22" s="5"/>
      <c r="B22" s="41"/>
      <c r="C22" s="41"/>
      <c r="D22" s="41"/>
      <c r="E22" s="6"/>
      <c r="F22" s="6"/>
      <c r="G22" s="41"/>
      <c r="H22" s="41"/>
      <c r="I22" s="41"/>
      <c r="J22" s="6"/>
      <c r="K22" s="6"/>
      <c r="L22" s="6"/>
    </row>
    <row r="23" spans="1:12" ht="16.5" customHeight="1">
      <c r="A23" s="5"/>
      <c r="B23" s="41"/>
      <c r="C23" s="41"/>
      <c r="D23" s="41"/>
      <c r="E23" s="6"/>
      <c r="F23" s="6"/>
      <c r="G23" s="41"/>
      <c r="H23" s="41"/>
      <c r="I23" s="41"/>
      <c r="J23" s="41"/>
      <c r="K23" s="6"/>
      <c r="L23" s="6"/>
    </row>
    <row r="24" spans="1:12" s="563" customFormat="1" ht="16.5" customHeight="1">
      <c r="A24" s="5"/>
      <c r="B24" s="578" t="s">
        <v>11</v>
      </c>
      <c r="C24" s="578"/>
      <c r="D24" s="578"/>
      <c r="E24" s="578"/>
      <c r="F24" s="579" t="s">
        <v>12</v>
      </c>
      <c r="G24" s="579"/>
      <c r="H24" s="579"/>
      <c r="I24" s="41"/>
      <c r="J24" s="41"/>
      <c r="K24" s="6"/>
      <c r="L24" s="6"/>
    </row>
    <row r="25" spans="1:12" s="563" customFormat="1" ht="12.75" customHeight="1"/>
  </sheetData>
  <mergeCells count="6">
    <mergeCell ref="F24:H24"/>
    <mergeCell ref="D2:H2"/>
    <mergeCell ref="B6:E6"/>
    <mergeCell ref="B24:E24"/>
    <mergeCell ref="C8:H10"/>
    <mergeCell ref="B11:H11"/>
  </mergeCells>
  <hyperlinks>
    <hyperlink ref="B4" location="Ejercicios!A1" display="Volver a ejercicios" xr:uid="{00000000-0004-0000-0400-000000000000}"/>
    <hyperlink ref="H4" location="Índice!A1" display="Volver al índice" xr:uid="{00000000-0004-0000-0400-000001000000}"/>
  </hyperlinks>
  <pageMargins left="0.75" right="0.75" top="1" bottom="1" header="0.5" footer="0.5"/>
  <pageSetup scale="80" orientation="portrait"/>
  <headerFooter>
    <oddFooter>&amp;R&amp;"Arial,Regular"&amp;10&amp;K000000Rta_5.2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8"/>
  <sheetViews>
    <sheetView showGridLines="0" zoomScaleNormal="100" workbookViewId="0">
      <selection activeCell="J8" sqref="J8"/>
    </sheetView>
  </sheetViews>
  <sheetFormatPr baseColWidth="10" defaultColWidth="9.28515625" defaultRowHeight="12.75" customHeight="1"/>
  <cols>
    <col min="1" max="1" width="8.7109375" style="1" customWidth="1"/>
    <col min="2" max="2" width="7" style="1" customWidth="1"/>
    <col min="3" max="3" width="15.7109375" style="1" customWidth="1"/>
    <col min="4" max="4" width="14.7109375" style="1" customWidth="1"/>
    <col min="5" max="5" width="4.28515625" style="1" customWidth="1"/>
    <col min="6" max="6" width="14.7109375" style="1" customWidth="1"/>
    <col min="7" max="7" width="10.7109375" style="1" customWidth="1"/>
    <col min="8" max="9" width="14.42578125" style="1" customWidth="1"/>
    <col min="10" max="14" width="17.7109375" style="1" customWidth="1"/>
    <col min="15" max="15" width="15.85546875" style="1" customWidth="1"/>
    <col min="16" max="16" width="18" style="1" customWidth="1"/>
    <col min="17" max="17" width="14.28515625" style="1" customWidth="1"/>
    <col min="18" max="18" width="20.42578125" style="563" customWidth="1"/>
    <col min="19" max="19" width="15" style="563" customWidth="1"/>
    <col min="20" max="16384" width="9.28515625" style="1"/>
  </cols>
  <sheetData>
    <row r="1" spans="1:18" ht="13.9" customHeight="1">
      <c r="A1" s="2"/>
      <c r="B1" s="3"/>
      <c r="C1" s="3"/>
      <c r="D1" s="3"/>
      <c r="E1" s="3"/>
      <c r="F1" s="3"/>
      <c r="G1" s="3"/>
      <c r="H1" s="3"/>
      <c r="I1" s="3"/>
      <c r="J1" s="3"/>
      <c r="K1" s="3"/>
      <c r="L1" s="3"/>
      <c r="M1" s="3"/>
      <c r="N1" s="3"/>
      <c r="O1" s="3"/>
      <c r="P1" s="3"/>
      <c r="Q1" s="3"/>
      <c r="R1" s="3"/>
    </row>
    <row r="2" spans="1:18" ht="13.9" customHeight="1">
      <c r="A2" s="5"/>
      <c r="B2" s="176"/>
      <c r="C2" s="176"/>
      <c r="D2" s="6"/>
      <c r="E2" s="6"/>
      <c r="F2" s="177"/>
      <c r="G2" s="177"/>
      <c r="H2" s="177"/>
      <c r="I2" s="177"/>
      <c r="J2" s="177"/>
      <c r="K2" s="636" t="s">
        <v>1</v>
      </c>
      <c r="L2" s="637"/>
      <c r="M2" s="637"/>
      <c r="N2" s="637"/>
      <c r="O2" s="637"/>
      <c r="P2" s="6"/>
      <c r="Q2" s="6"/>
      <c r="R2" s="6"/>
    </row>
    <row r="3" spans="1:18" ht="13.9" customHeight="1">
      <c r="A3" s="5"/>
      <c r="B3" s="176"/>
      <c r="C3" s="176"/>
      <c r="D3" s="176"/>
      <c r="E3" s="176"/>
      <c r="F3" s="176"/>
      <c r="G3" s="176"/>
      <c r="H3" s="10"/>
      <c r="I3" s="10"/>
      <c r="J3" s="10"/>
      <c r="K3" s="10"/>
      <c r="L3" s="10"/>
      <c r="M3" s="10"/>
      <c r="N3" s="6"/>
      <c r="O3" s="6"/>
      <c r="P3" s="6"/>
      <c r="Q3" s="6"/>
      <c r="R3" s="6"/>
    </row>
    <row r="4" spans="1:18" ht="13.9" customHeight="1">
      <c r="A4" s="5"/>
      <c r="B4" s="638" t="s">
        <v>437</v>
      </c>
      <c r="C4" s="639"/>
      <c r="D4" s="176"/>
      <c r="E4" s="176"/>
      <c r="F4" s="176"/>
      <c r="G4" s="176"/>
      <c r="H4" s="10"/>
      <c r="I4" s="10"/>
      <c r="J4" s="10"/>
      <c r="K4" s="10"/>
      <c r="L4" s="10"/>
      <c r="M4" s="6"/>
      <c r="N4" s="602" t="s">
        <v>417</v>
      </c>
      <c r="O4" s="603"/>
      <c r="P4" s="6"/>
      <c r="Q4" s="6"/>
      <c r="R4" s="6"/>
    </row>
    <row r="5" spans="1:18" ht="13.9" customHeight="1">
      <c r="A5" s="5"/>
      <c r="B5" s="45"/>
      <c r="C5" s="45"/>
      <c r="D5" s="176"/>
      <c r="E5" s="176"/>
      <c r="F5" s="176"/>
      <c r="G5" s="176"/>
      <c r="H5" s="10"/>
      <c r="I5" s="10"/>
      <c r="J5" s="10"/>
      <c r="K5" s="10"/>
      <c r="L5" s="10"/>
      <c r="M5" s="6"/>
      <c r="N5" s="35"/>
      <c r="O5" s="35"/>
      <c r="P5" s="6"/>
      <c r="Q5" s="6"/>
      <c r="R5" s="6"/>
    </row>
    <row r="6" spans="1:18" ht="13.9" customHeight="1">
      <c r="A6" s="5"/>
      <c r="B6" s="176"/>
      <c r="C6" s="176"/>
      <c r="D6" s="176"/>
      <c r="E6" s="176"/>
      <c r="F6" s="176"/>
      <c r="G6" s="176"/>
      <c r="H6" s="176"/>
      <c r="I6" s="176"/>
      <c r="J6" s="176"/>
      <c r="K6" s="176"/>
      <c r="L6" s="176"/>
      <c r="M6" s="176"/>
      <c r="N6" s="6"/>
      <c r="O6" s="6"/>
      <c r="P6" s="6"/>
      <c r="Q6" s="6"/>
      <c r="R6" s="6"/>
    </row>
    <row r="7" spans="1:18" ht="18.399999999999999" customHeight="1">
      <c r="A7" s="5"/>
      <c r="B7" s="578" t="s">
        <v>94</v>
      </c>
      <c r="C7" s="578"/>
      <c r="D7" s="578"/>
      <c r="E7" s="578"/>
      <c r="F7" s="578"/>
      <c r="G7" s="578"/>
      <c r="H7" s="578"/>
      <c r="I7" s="578"/>
      <c r="J7" s="579"/>
      <c r="K7" s="579"/>
      <c r="L7" s="579"/>
      <c r="M7" s="579"/>
      <c r="N7" s="579"/>
      <c r="O7" s="579"/>
      <c r="P7" s="6"/>
      <c r="Q7" s="6"/>
      <c r="R7" s="6"/>
    </row>
    <row r="8" spans="1:18" ht="13.9" customHeight="1">
      <c r="A8" s="5"/>
      <c r="B8" s="6"/>
      <c r="C8" s="6"/>
      <c r="D8" s="6"/>
      <c r="E8" s="6"/>
      <c r="F8" s="6"/>
      <c r="G8" s="6"/>
      <c r="H8" s="6"/>
      <c r="I8" s="6"/>
      <c r="J8" s="6"/>
      <c r="K8" s="6"/>
      <c r="L8" s="6"/>
      <c r="M8" s="6"/>
      <c r="N8" s="6"/>
      <c r="O8" s="6"/>
      <c r="P8" s="6"/>
      <c r="Q8" s="6"/>
      <c r="R8" s="6"/>
    </row>
    <row r="9" spans="1:18" ht="13.9" customHeight="1">
      <c r="A9" s="5"/>
      <c r="B9" s="6"/>
      <c r="C9" s="6"/>
      <c r="D9" s="6"/>
      <c r="E9" s="6"/>
      <c r="F9" s="6"/>
      <c r="G9" s="6"/>
      <c r="H9" s="6"/>
      <c r="I9" s="6"/>
      <c r="J9" s="6"/>
      <c r="K9" s="6"/>
      <c r="L9" s="6"/>
      <c r="M9" s="6"/>
      <c r="N9" s="6"/>
      <c r="O9" s="6"/>
      <c r="P9" s="6"/>
      <c r="Q9" s="6"/>
      <c r="R9" s="6"/>
    </row>
    <row r="10" spans="1:18" ht="13.9" customHeight="1">
      <c r="A10" s="5"/>
      <c r="B10" s="178">
        <v>5.3</v>
      </c>
      <c r="C10" s="617" t="s">
        <v>372</v>
      </c>
      <c r="D10" s="617"/>
      <c r="E10" s="617"/>
      <c r="F10" s="617"/>
      <c r="G10" s="617"/>
      <c r="H10" s="617"/>
      <c r="I10" s="617"/>
      <c r="J10" s="617"/>
      <c r="K10" s="617"/>
      <c r="L10" s="617"/>
      <c r="M10" s="6"/>
      <c r="N10" s="6"/>
      <c r="O10" s="6"/>
      <c r="P10" s="6"/>
      <c r="Q10" s="6"/>
      <c r="R10" s="6"/>
    </row>
    <row r="11" spans="1:18" ht="13.9" customHeight="1">
      <c r="A11" s="5"/>
      <c r="B11" s="40"/>
      <c r="C11" s="617"/>
      <c r="D11" s="617"/>
      <c r="E11" s="617"/>
      <c r="F11" s="617"/>
      <c r="G11" s="617"/>
      <c r="H11" s="617"/>
      <c r="I11" s="617"/>
      <c r="J11" s="617"/>
      <c r="K11" s="617"/>
      <c r="L11" s="617"/>
      <c r="M11" s="6"/>
      <c r="N11" s="6"/>
      <c r="O11" s="6"/>
      <c r="P11" s="6"/>
      <c r="Q11" s="6"/>
      <c r="R11" s="6"/>
    </row>
    <row r="12" spans="1:18" ht="13.9" customHeight="1">
      <c r="A12" s="5"/>
      <c r="B12" s="40"/>
      <c r="C12" s="617"/>
      <c r="D12" s="617"/>
      <c r="E12" s="617"/>
      <c r="F12" s="617"/>
      <c r="G12" s="617"/>
      <c r="H12" s="617"/>
      <c r="I12" s="617"/>
      <c r="J12" s="617"/>
      <c r="K12" s="617"/>
      <c r="L12" s="617"/>
      <c r="M12" s="6"/>
      <c r="N12" s="6"/>
      <c r="O12" s="6"/>
      <c r="P12" s="6"/>
      <c r="Q12" s="6"/>
    </row>
    <row r="13" spans="1:18" ht="13.9" customHeight="1">
      <c r="A13" s="5"/>
      <c r="B13" s="40"/>
      <c r="C13" s="617"/>
      <c r="D13" s="617"/>
      <c r="E13" s="617"/>
      <c r="F13" s="617"/>
      <c r="G13" s="617"/>
      <c r="H13" s="617"/>
      <c r="I13" s="617"/>
      <c r="J13" s="617"/>
      <c r="K13" s="617"/>
      <c r="L13" s="617"/>
      <c r="M13" s="6"/>
      <c r="N13" s="6"/>
      <c r="O13" s="6"/>
      <c r="P13" s="6"/>
      <c r="Q13" s="6"/>
    </row>
    <row r="14" spans="1:18" ht="13.9" customHeight="1">
      <c r="A14" s="5"/>
      <c r="B14" s="6"/>
      <c r="C14" s="6"/>
      <c r="D14" s="6"/>
      <c r="E14" s="6"/>
      <c r="F14" s="6"/>
      <c r="G14" s="6"/>
      <c r="H14" s="6"/>
      <c r="I14" s="6"/>
      <c r="J14" s="6"/>
      <c r="K14" s="6"/>
      <c r="L14" s="6"/>
      <c r="M14" s="6"/>
      <c r="N14" s="6"/>
      <c r="O14" s="6"/>
      <c r="P14" s="6"/>
      <c r="Q14" s="6"/>
      <c r="R14" s="6"/>
    </row>
    <row r="15" spans="1:18" ht="18.399999999999999" customHeight="1">
      <c r="A15" s="5"/>
      <c r="B15" s="578" t="s">
        <v>95</v>
      </c>
      <c r="C15" s="578"/>
      <c r="D15" s="578"/>
      <c r="E15" s="578"/>
      <c r="F15" s="578"/>
      <c r="G15" s="578"/>
      <c r="H15" s="578"/>
      <c r="I15" s="578"/>
      <c r="J15" s="578"/>
      <c r="K15" s="578"/>
      <c r="L15" s="578"/>
      <c r="M15" s="578"/>
      <c r="N15" s="578"/>
      <c r="O15" s="578"/>
      <c r="P15" s="6"/>
      <c r="Q15" s="6"/>
      <c r="R15" s="6"/>
    </row>
    <row r="16" spans="1:18" ht="13.9" customHeight="1">
      <c r="A16" s="5"/>
      <c r="B16" s="6"/>
      <c r="C16" s="6"/>
      <c r="D16" s="6"/>
      <c r="E16" s="6"/>
      <c r="F16" s="6"/>
      <c r="G16" s="6"/>
      <c r="H16" s="6"/>
      <c r="I16" s="6"/>
      <c r="J16" s="6"/>
      <c r="K16" s="6"/>
      <c r="L16" s="6"/>
      <c r="M16" s="6"/>
      <c r="N16" s="6"/>
      <c r="O16" s="6"/>
      <c r="P16" s="6"/>
      <c r="Q16" s="6"/>
      <c r="R16" s="6"/>
    </row>
    <row r="17" spans="1:19" ht="13.9" customHeight="1">
      <c r="A17" s="5"/>
      <c r="B17" s="41"/>
      <c r="C17" s="38" t="s">
        <v>96</v>
      </c>
      <c r="D17" s="6"/>
      <c r="E17" s="6"/>
      <c r="F17" s="6"/>
      <c r="G17" s="6"/>
      <c r="H17" s="6"/>
      <c r="I17" s="6"/>
      <c r="J17" s="6"/>
      <c r="K17" s="6"/>
      <c r="L17" s="6"/>
      <c r="M17" s="6"/>
      <c r="N17" s="6"/>
      <c r="O17" s="6"/>
      <c r="P17" s="6"/>
      <c r="Q17" s="6"/>
      <c r="R17" s="6"/>
    </row>
    <row r="18" spans="1:19" ht="14.25" customHeight="1" thickBot="1">
      <c r="A18" s="5"/>
      <c r="B18" s="6"/>
      <c r="C18" s="179"/>
      <c r="D18" s="179"/>
      <c r="E18" s="179"/>
      <c r="F18" s="179"/>
      <c r="G18" s="179"/>
      <c r="H18" s="179"/>
      <c r="I18" s="179"/>
      <c r="J18" s="179"/>
      <c r="K18" s="179"/>
      <c r="L18" s="179"/>
      <c r="M18" s="179"/>
      <c r="N18" s="6"/>
      <c r="O18" s="6"/>
      <c r="P18" s="6"/>
      <c r="Q18" s="6"/>
      <c r="R18" s="6"/>
    </row>
    <row r="19" spans="1:19" ht="14.25" customHeight="1">
      <c r="A19" s="5"/>
      <c r="B19" s="6"/>
      <c r="C19" s="631" t="s">
        <v>68</v>
      </c>
      <c r="D19" s="613" t="s">
        <v>343</v>
      </c>
      <c r="E19" s="614"/>
      <c r="F19" s="614"/>
      <c r="G19" s="614"/>
      <c r="H19" s="614"/>
      <c r="I19" s="88"/>
      <c r="J19" s="88"/>
      <c r="K19" s="631" t="s">
        <v>345</v>
      </c>
      <c r="L19" s="632"/>
      <c r="M19" s="632"/>
      <c r="N19" s="161"/>
      <c r="O19" s="6"/>
      <c r="P19" s="6"/>
      <c r="Q19" s="6"/>
      <c r="R19" s="6"/>
    </row>
    <row r="20" spans="1:19" ht="14.25" customHeight="1" thickBot="1">
      <c r="A20" s="5"/>
      <c r="B20" s="6"/>
      <c r="C20" s="645"/>
      <c r="D20" s="634" t="s">
        <v>344</v>
      </c>
      <c r="E20" s="635"/>
      <c r="F20" s="635"/>
      <c r="G20" s="635"/>
      <c r="H20" s="635"/>
      <c r="I20" s="132"/>
      <c r="J20" s="132"/>
      <c r="K20" s="633"/>
      <c r="L20" s="633"/>
      <c r="M20" s="633"/>
      <c r="N20" s="161"/>
      <c r="O20" s="6"/>
      <c r="P20" s="6"/>
      <c r="Q20" s="6"/>
      <c r="R20" s="6"/>
    </row>
    <row r="21" spans="1:19" ht="7.9" customHeight="1">
      <c r="A21" s="5"/>
      <c r="B21" s="6"/>
      <c r="C21" s="645"/>
      <c r="D21" s="88"/>
      <c r="E21" s="88"/>
      <c r="F21" s="88"/>
      <c r="G21" s="88"/>
      <c r="H21" s="88"/>
      <c r="I21" s="132"/>
      <c r="J21" s="132"/>
      <c r="K21" s="88"/>
      <c r="L21" s="88"/>
      <c r="M21" s="88"/>
      <c r="N21" s="161"/>
      <c r="Q21" s="6"/>
      <c r="R21" s="6"/>
    </row>
    <row r="22" spans="1:19" ht="13.5" customHeight="1">
      <c r="A22" s="5"/>
      <c r="B22" s="6"/>
      <c r="C22" s="645"/>
      <c r="D22" s="181">
        <v>2019</v>
      </c>
      <c r="E22" s="182"/>
      <c r="F22" s="181">
        <f>D22+1</f>
        <v>2020</v>
      </c>
      <c r="G22" s="182"/>
      <c r="H22" s="181">
        <f>F22+1</f>
        <v>2021</v>
      </c>
      <c r="I22" s="181"/>
      <c r="J22" s="132"/>
      <c r="K22" s="183">
        <f>D22</f>
        <v>2019</v>
      </c>
      <c r="L22" s="183">
        <f>F22</f>
        <v>2020</v>
      </c>
      <c r="M22" s="183">
        <f>H22</f>
        <v>2021</v>
      </c>
      <c r="O22" s="161"/>
      <c r="P22" s="11">
        <v>2021</v>
      </c>
      <c r="Q22" s="1">
        <v>2019</v>
      </c>
      <c r="R22" s="6"/>
    </row>
    <row r="23" spans="1:19" ht="7.9" customHeight="1">
      <c r="A23" s="5"/>
      <c r="B23" s="6"/>
      <c r="C23" s="184"/>
      <c r="D23" s="185"/>
      <c r="E23" s="185"/>
      <c r="F23" s="185"/>
      <c r="G23" s="185"/>
      <c r="H23" s="185"/>
      <c r="I23" s="185"/>
      <c r="J23" s="185"/>
      <c r="K23" s="185"/>
      <c r="L23" s="185"/>
      <c r="M23" s="185"/>
      <c r="O23" s="161"/>
      <c r="R23" s="6"/>
    </row>
    <row r="24" spans="1:19" ht="15.95" customHeight="1">
      <c r="A24" s="5"/>
      <c r="B24" s="6"/>
      <c r="C24" s="186"/>
      <c r="D24" s="187"/>
      <c r="E24" s="187"/>
      <c r="F24" s="187"/>
      <c r="G24" s="187"/>
      <c r="H24" s="187"/>
      <c r="I24" s="187"/>
      <c r="J24" s="187"/>
      <c r="K24" s="187"/>
      <c r="L24" s="187"/>
      <c r="M24" s="187"/>
      <c r="O24" s="188"/>
      <c r="P24" s="188">
        <f>+H25*M25</f>
        <v>3089679.23</v>
      </c>
      <c r="Q24" s="541">
        <f>+D25*K25</f>
        <v>2282335.38</v>
      </c>
      <c r="R24" s="6"/>
    </row>
    <row r="25" spans="1:19" ht="16.149999999999999" customHeight="1">
      <c r="A25" s="5"/>
      <c r="B25" s="6"/>
      <c r="C25" s="507" t="s">
        <v>337</v>
      </c>
      <c r="D25" s="508">
        <v>753246</v>
      </c>
      <c r="E25" s="509"/>
      <c r="F25" s="508">
        <v>693071</v>
      </c>
      <c r="G25" s="509"/>
      <c r="H25" s="508">
        <v>685073</v>
      </c>
      <c r="I25" s="508"/>
      <c r="J25" s="509"/>
      <c r="K25" s="518">
        <v>3.03</v>
      </c>
      <c r="L25" s="518">
        <v>3.53</v>
      </c>
      <c r="M25" s="518">
        <v>4.51</v>
      </c>
      <c r="P25" s="188">
        <f>+H26*M26</f>
        <v>5366951.37</v>
      </c>
      <c r="Q25" s="541">
        <f>+D26*K26</f>
        <v>5975698.7199999997</v>
      </c>
      <c r="R25" s="6"/>
    </row>
    <row r="26" spans="1:19" ht="16.149999999999999" customHeight="1">
      <c r="A26" s="5"/>
      <c r="B26" s="6"/>
      <c r="C26" s="510" t="s">
        <v>338</v>
      </c>
      <c r="D26" s="511">
        <v>74696234</v>
      </c>
      <c r="E26" s="512"/>
      <c r="F26" s="511">
        <v>711900063</v>
      </c>
      <c r="G26" s="512"/>
      <c r="H26" s="511">
        <v>59632793</v>
      </c>
      <c r="I26" s="511"/>
      <c r="J26" s="512"/>
      <c r="K26" s="519">
        <v>0.08</v>
      </c>
      <c r="L26" s="519">
        <v>0.06</v>
      </c>
      <c r="M26" s="519">
        <v>0.09</v>
      </c>
      <c r="P26" s="188">
        <f>+H27*M27</f>
        <v>1338997</v>
      </c>
      <c r="Q26" s="541">
        <f>+D27*K27</f>
        <v>15929132.4</v>
      </c>
    </row>
    <row r="27" spans="1:19" ht="27.4" customHeight="1">
      <c r="A27" s="5"/>
      <c r="B27" s="6"/>
      <c r="C27" s="513" t="s">
        <v>339</v>
      </c>
      <c r="D27" s="514">
        <v>39822831</v>
      </c>
      <c r="E27" s="514"/>
      <c r="F27" s="514">
        <v>35822831</v>
      </c>
      <c r="G27" s="514"/>
      <c r="H27" s="514">
        <v>3043175</v>
      </c>
      <c r="I27" s="514"/>
      <c r="J27" s="514"/>
      <c r="K27" s="520">
        <v>0.4</v>
      </c>
      <c r="L27" s="520">
        <v>0.25</v>
      </c>
      <c r="M27" s="520">
        <v>0.44</v>
      </c>
      <c r="P27" s="188">
        <f>+H28*M28</f>
        <v>528575.19000000006</v>
      </c>
      <c r="Q27" s="541">
        <f>+D28*K28</f>
        <v>544350.20000000007</v>
      </c>
    </row>
    <row r="28" spans="1:19" ht="16.149999999999999" customHeight="1">
      <c r="A28" s="5"/>
      <c r="B28" s="6"/>
      <c r="C28" s="510" t="s">
        <v>340</v>
      </c>
      <c r="D28" s="511">
        <v>139220</v>
      </c>
      <c r="E28" s="512"/>
      <c r="F28" s="511">
        <v>124755</v>
      </c>
      <c r="G28" s="512"/>
      <c r="H28" s="511">
        <v>108537</v>
      </c>
      <c r="I28" s="511"/>
      <c r="J28" s="512"/>
      <c r="K28" s="519">
        <v>3.91</v>
      </c>
      <c r="L28" s="519">
        <v>3.49</v>
      </c>
      <c r="M28" s="519">
        <v>4.87</v>
      </c>
      <c r="O28" s="487" t="s">
        <v>371</v>
      </c>
      <c r="P28" s="538">
        <f>+SUM(P24:P27)</f>
        <v>10324202.789999999</v>
      </c>
      <c r="Q28" s="541">
        <f>+SUM(Q24:Q27)</f>
        <v>24731516.699999999</v>
      </c>
    </row>
    <row r="29" spans="1:19" ht="14.25" customHeight="1" thickBot="1">
      <c r="A29" s="5"/>
      <c r="B29" s="6"/>
      <c r="C29" s="515" t="s">
        <v>97</v>
      </c>
      <c r="D29" s="516">
        <f>SUM(D25:D28)</f>
        <v>115411531</v>
      </c>
      <c r="E29" s="516"/>
      <c r="F29" s="516">
        <f>SUM(F25:F28)</f>
        <v>748540720</v>
      </c>
      <c r="G29" s="516"/>
      <c r="H29" s="516">
        <f>SUM(H25:H28)</f>
        <v>63469578</v>
      </c>
      <c r="I29" s="516"/>
      <c r="J29" s="516"/>
      <c r="K29" s="517" t="s">
        <v>98</v>
      </c>
      <c r="L29" s="517" t="s">
        <v>98</v>
      </c>
      <c r="M29" s="517" t="s">
        <v>98</v>
      </c>
      <c r="O29" s="6"/>
      <c r="P29" s="6"/>
      <c r="Q29" s="6"/>
    </row>
    <row r="30" spans="1:19" ht="14.25" customHeight="1">
      <c r="A30" s="5"/>
      <c r="B30" s="6"/>
      <c r="C30" s="100"/>
      <c r="D30" s="100"/>
      <c r="E30" s="100"/>
      <c r="F30" s="100"/>
      <c r="G30" s="100"/>
      <c r="H30" s="100"/>
      <c r="I30" s="100"/>
      <c r="J30" s="100"/>
      <c r="K30" s="100"/>
      <c r="L30" s="100"/>
      <c r="M30" s="100"/>
      <c r="N30" s="6"/>
      <c r="O30" s="6"/>
      <c r="P30" s="6"/>
      <c r="Q30" s="6"/>
    </row>
    <row r="31" spans="1:19" ht="13.9" customHeight="1">
      <c r="A31" s="5"/>
      <c r="B31" s="6"/>
      <c r="C31" s="609"/>
      <c r="D31" s="642"/>
      <c r="E31" s="642"/>
      <c r="F31" s="642"/>
      <c r="G31" s="642"/>
      <c r="H31" s="642"/>
      <c r="I31" s="642"/>
      <c r="J31" s="642"/>
      <c r="K31" s="642"/>
      <c r="L31" s="642"/>
      <c r="M31" s="642"/>
      <c r="N31" s="642"/>
      <c r="O31" s="642"/>
      <c r="P31" s="6"/>
    </row>
    <row r="32" spans="1:19" ht="13.9" customHeight="1">
      <c r="A32" s="5"/>
      <c r="B32" s="6"/>
      <c r="C32" s="38" t="s">
        <v>350</v>
      </c>
      <c r="D32" s="127"/>
      <c r="E32" s="127"/>
      <c r="F32" s="127"/>
      <c r="G32" s="127"/>
      <c r="H32" s="127"/>
      <c r="I32" s="127"/>
      <c r="J32" s="243" t="s">
        <v>362</v>
      </c>
      <c r="K32" s="532" t="s">
        <v>373</v>
      </c>
      <c r="L32" s="127"/>
      <c r="M32" s="127"/>
      <c r="N32" s="127"/>
      <c r="O32" s="127"/>
      <c r="P32" s="6"/>
      <c r="Q32" s="6"/>
      <c r="R32" s="188"/>
      <c r="S32" s="566"/>
    </row>
    <row r="33" spans="1:18" ht="13.9" customHeight="1">
      <c r="A33" s="5"/>
      <c r="B33" s="6"/>
      <c r="C33" s="68" t="s">
        <v>351</v>
      </c>
      <c r="D33" s="127"/>
      <c r="E33" s="127"/>
      <c r="F33" s="127"/>
      <c r="G33" s="127"/>
      <c r="H33" s="539">
        <f>+(3.03/4.51)*100</f>
        <v>67.184035476718407</v>
      </c>
      <c r="I33" s="539"/>
      <c r="J33" s="39" t="s">
        <v>374</v>
      </c>
      <c r="K33" s="127"/>
      <c r="L33" s="127"/>
      <c r="M33" s="127"/>
      <c r="N33" s="194"/>
      <c r="O33" s="127">
        <v>2019</v>
      </c>
      <c r="P33" s="6"/>
      <c r="Q33" s="6">
        <v>2021</v>
      </c>
      <c r="R33" s="188"/>
    </row>
    <row r="34" spans="1:18" ht="13.9" customHeight="1">
      <c r="A34" s="5"/>
      <c r="B34" s="6"/>
      <c r="C34" s="68" t="s">
        <v>352</v>
      </c>
      <c r="D34" s="127"/>
      <c r="E34" s="127"/>
      <c r="F34" s="127"/>
      <c r="G34" s="127"/>
      <c r="H34" s="540"/>
      <c r="I34" s="540"/>
      <c r="J34" s="39"/>
      <c r="K34" s="127"/>
      <c r="L34" s="537"/>
      <c r="M34" s="127"/>
      <c r="N34" s="537"/>
      <c r="O34" s="539">
        <f>+(Q24/$Q$28)</f>
        <v>9.2284488965450301E-2</v>
      </c>
      <c r="Q34" s="542">
        <f>+(H25*M25)/$P$28</f>
        <v>0.29926564722194887</v>
      </c>
      <c r="R34" s="6"/>
    </row>
    <row r="35" spans="1:18" ht="13.9" customHeight="1">
      <c r="A35" s="5"/>
      <c r="B35" s="6"/>
      <c r="C35" s="531" t="s">
        <v>353</v>
      </c>
      <c r="D35" s="127"/>
      <c r="E35" s="127"/>
      <c r="F35" s="127"/>
      <c r="G35" s="127"/>
      <c r="H35" s="540"/>
      <c r="I35" s="540"/>
      <c r="J35" s="531" t="s">
        <v>363</v>
      </c>
      <c r="K35" s="127"/>
      <c r="L35" s="127"/>
      <c r="M35" s="127"/>
      <c r="N35" s="537"/>
      <c r="Q35" s="539"/>
      <c r="R35" s="6"/>
    </row>
    <row r="36" spans="1:18" ht="13.9" customHeight="1">
      <c r="A36" s="5"/>
      <c r="B36" s="6"/>
      <c r="C36" s="68" t="s">
        <v>354</v>
      </c>
      <c r="D36" s="127"/>
      <c r="E36" s="127"/>
      <c r="F36" s="127"/>
      <c r="G36" s="127"/>
      <c r="H36" s="539">
        <f>+(0.08/0.09)*100</f>
        <v>88.8888888888889</v>
      </c>
      <c r="I36" s="539"/>
      <c r="J36" s="39" t="s">
        <v>375</v>
      </c>
      <c r="K36" s="127"/>
      <c r="L36" s="127"/>
      <c r="M36" s="127"/>
      <c r="N36" s="537"/>
      <c r="Q36" s="539"/>
      <c r="R36" s="6"/>
    </row>
    <row r="37" spans="1:18" ht="13.9" customHeight="1">
      <c r="A37" s="5"/>
      <c r="B37" s="6"/>
      <c r="C37" s="68" t="s">
        <v>355</v>
      </c>
      <c r="D37" s="127"/>
      <c r="E37" s="127"/>
      <c r="F37" s="127"/>
      <c r="G37" s="127"/>
      <c r="H37" s="540"/>
      <c r="I37" s="540"/>
      <c r="J37" s="39"/>
      <c r="K37" s="127"/>
      <c r="L37" s="537"/>
      <c r="M37" s="127"/>
      <c r="N37" s="537"/>
      <c r="O37" s="539">
        <f>+(Q25/$Q$28)</f>
        <v>0.24162281644457334</v>
      </c>
      <c r="Q37" s="542">
        <f>+(H26*M26)/$P$28</f>
        <v>0.51984172329493739</v>
      </c>
      <c r="R37" s="6"/>
    </row>
    <row r="38" spans="1:18" ht="13.9" customHeight="1">
      <c r="A38" s="5"/>
      <c r="B38" s="6"/>
      <c r="C38" s="531" t="s">
        <v>356</v>
      </c>
      <c r="D38" s="127"/>
      <c r="E38" s="127"/>
      <c r="F38" s="127"/>
      <c r="G38" s="127"/>
      <c r="H38" s="540"/>
      <c r="I38" s="540"/>
      <c r="J38" s="531" t="s">
        <v>364</v>
      </c>
      <c r="K38" s="127"/>
      <c r="L38" s="127"/>
      <c r="M38" s="127"/>
      <c r="N38" s="537"/>
      <c r="Q38" s="539"/>
      <c r="R38" s="6"/>
    </row>
    <row r="39" spans="1:18" ht="13.9" customHeight="1">
      <c r="A39" s="5"/>
      <c r="B39" s="6"/>
      <c r="C39" s="68" t="s">
        <v>357</v>
      </c>
      <c r="D39" s="127"/>
      <c r="E39" s="127"/>
      <c r="F39" s="127"/>
      <c r="G39" s="127"/>
      <c r="H39" s="539">
        <f>+(0.4/0.44)*100</f>
        <v>90.909090909090921</v>
      </c>
      <c r="I39" s="539"/>
      <c r="J39" s="39" t="s">
        <v>376</v>
      </c>
      <c r="K39" s="127"/>
      <c r="L39" s="127"/>
      <c r="M39" s="127"/>
      <c r="N39" s="537"/>
      <c r="Q39" s="539"/>
      <c r="R39" s="6"/>
    </row>
    <row r="40" spans="1:18" ht="13.9" customHeight="1">
      <c r="A40" s="5"/>
      <c r="B40" s="6"/>
      <c r="C40" s="39" t="s">
        <v>358</v>
      </c>
      <c r="D40" s="127"/>
      <c r="E40" s="127"/>
      <c r="F40" s="127"/>
      <c r="G40" s="127"/>
      <c r="H40" s="540"/>
      <c r="I40" s="540"/>
      <c r="J40" s="39"/>
      <c r="K40" s="127"/>
      <c r="L40" s="537"/>
      <c r="M40" s="127"/>
      <c r="N40" s="537"/>
      <c r="O40" s="539">
        <f>+(Q26/$Q$28)</f>
        <v>0.64408230975983782</v>
      </c>
      <c r="Q40" s="542">
        <f>+(H27*M27)/$P$28</f>
        <v>0.12969495342506732</v>
      </c>
      <c r="R40" s="6"/>
    </row>
    <row r="41" spans="1:18" ht="13.9" customHeight="1">
      <c r="A41" s="5"/>
      <c r="B41" s="6"/>
      <c r="C41" s="531" t="s">
        <v>359</v>
      </c>
      <c r="D41" s="127"/>
      <c r="E41" s="127"/>
      <c r="F41" s="127"/>
      <c r="G41" s="127"/>
      <c r="H41" s="540"/>
      <c r="I41" s="540"/>
      <c r="J41" s="531" t="s">
        <v>365</v>
      </c>
      <c r="K41" s="127"/>
      <c r="L41" s="127"/>
      <c r="M41" s="127"/>
      <c r="N41" s="537"/>
    </row>
    <row r="42" spans="1:18" ht="13.9" customHeight="1">
      <c r="A42" s="5"/>
      <c r="B42" s="6"/>
      <c r="C42" s="39" t="s">
        <v>360</v>
      </c>
      <c r="D42" s="127"/>
      <c r="E42" s="127"/>
      <c r="F42" s="127"/>
      <c r="G42" s="127"/>
      <c r="H42" s="539">
        <f>+(3.91/4.87)*100</f>
        <v>80.28747433264887</v>
      </c>
      <c r="I42" s="539"/>
      <c r="J42" s="39" t="s">
        <v>377</v>
      </c>
      <c r="K42" s="127"/>
      <c r="L42" s="127"/>
      <c r="M42" s="127"/>
      <c r="N42" s="537"/>
      <c r="O42" s="539"/>
      <c r="Q42" s="539"/>
      <c r="R42" s="6"/>
    </row>
    <row r="43" spans="1:18" ht="13.9" customHeight="1">
      <c r="A43" s="5"/>
      <c r="B43" s="6"/>
      <c r="C43" s="39" t="s">
        <v>361</v>
      </c>
      <c r="D43" s="127"/>
      <c r="E43" s="127"/>
      <c r="F43" s="127"/>
      <c r="G43" s="127"/>
      <c r="H43" s="127"/>
      <c r="I43" s="127"/>
      <c r="J43" s="39"/>
      <c r="K43" s="127"/>
      <c r="L43" s="537"/>
      <c r="M43" s="127"/>
      <c r="N43" s="537"/>
      <c r="O43" s="539">
        <f>+(Q27/$Q$28)</f>
        <v>2.2010384830138625E-2</v>
      </c>
      <c r="P43" s="544">
        <f>+(H33*O34)+(H36*O37)+(H39*O40)+(H42*O43)</f>
        <v>87.997723522563547</v>
      </c>
      <c r="Q43" s="542">
        <f>+(H28*M28)/$P$28</f>
        <v>5.1197676058046523E-2</v>
      </c>
      <c r="R43" s="565">
        <f>+(H33*Q34)+(H36*Q37)+(H39*Q40)+(H42*Q43)</f>
        <v>82.215009455466159</v>
      </c>
    </row>
    <row r="44" spans="1:18" ht="13.9" customHeight="1">
      <c r="A44" s="5"/>
      <c r="B44" s="6"/>
      <c r="D44" s="127"/>
      <c r="E44" s="127"/>
      <c r="F44" s="127"/>
      <c r="G44" s="127"/>
      <c r="H44" s="127"/>
      <c r="I44" s="127"/>
      <c r="K44" s="127"/>
      <c r="L44" s="127"/>
      <c r="M44" s="127"/>
      <c r="N44" s="127"/>
      <c r="O44" s="127"/>
      <c r="P44" s="6"/>
      <c r="Q44" s="6"/>
    </row>
    <row r="45" spans="1:18" ht="13.9" customHeight="1">
      <c r="A45" s="5"/>
      <c r="B45" s="6"/>
      <c r="D45" s="127"/>
      <c r="E45" s="127"/>
      <c r="F45" s="127"/>
      <c r="G45" s="127"/>
      <c r="H45" s="127"/>
      <c r="I45" s="127"/>
      <c r="K45" s="127"/>
      <c r="L45" s="127"/>
      <c r="M45" s="127"/>
      <c r="N45" s="127"/>
      <c r="O45" s="127"/>
      <c r="P45" s="6"/>
      <c r="Q45" s="6"/>
    </row>
    <row r="46" spans="1:18" ht="13.9" customHeight="1">
      <c r="A46" s="5"/>
      <c r="B46" s="243" t="s">
        <v>366</v>
      </c>
      <c r="D46" s="127"/>
      <c r="E46" s="487"/>
      <c r="F46" s="127"/>
      <c r="G46" s="127"/>
      <c r="H46" s="127"/>
      <c r="I46" s="127"/>
      <c r="L46" s="243" t="s">
        <v>367</v>
      </c>
      <c r="M46" s="127"/>
      <c r="N46" s="532"/>
      <c r="O46" s="543">
        <v>87.3292719800219</v>
      </c>
      <c r="P46" s="6"/>
      <c r="Q46" s="6"/>
    </row>
    <row r="47" spans="1:18" ht="13.9" customHeight="1">
      <c r="A47" s="5"/>
      <c r="B47" s="487" t="s">
        <v>369</v>
      </c>
      <c r="D47" s="127"/>
      <c r="E47" s="127"/>
      <c r="F47" s="127"/>
      <c r="G47" s="127"/>
      <c r="H47" s="127"/>
      <c r="I47" s="127"/>
      <c r="K47" s="487" t="s">
        <v>370</v>
      </c>
      <c r="L47" s="127"/>
      <c r="M47" s="127"/>
      <c r="N47" s="127"/>
      <c r="O47" s="127"/>
      <c r="P47" s="6"/>
      <c r="Q47" s="6"/>
      <c r="R47" s="6"/>
    </row>
    <row r="48" spans="1:18" ht="13.9" customHeight="1">
      <c r="A48" s="5"/>
      <c r="B48" s="646" t="s">
        <v>368</v>
      </c>
      <c r="C48" s="646"/>
      <c r="D48" s="646"/>
      <c r="E48" s="646"/>
      <c r="F48" s="646"/>
      <c r="G48" s="646"/>
      <c r="H48" s="646"/>
      <c r="I48" s="534"/>
      <c r="J48" s="533"/>
      <c r="K48" s="127"/>
      <c r="L48" s="38"/>
      <c r="M48" s="6"/>
      <c r="N48" s="6"/>
      <c r="O48" s="6"/>
      <c r="P48" s="6"/>
      <c r="Q48" s="6"/>
      <c r="R48" s="6"/>
    </row>
    <row r="49" spans="1:18" ht="13.9" customHeight="1">
      <c r="A49" s="5"/>
      <c r="B49" s="646"/>
      <c r="C49" s="646"/>
      <c r="D49" s="646"/>
      <c r="E49" s="646"/>
      <c r="F49" s="646"/>
      <c r="G49" s="646"/>
      <c r="H49" s="646"/>
      <c r="I49" s="534"/>
      <c r="J49" s="533"/>
      <c r="K49" s="127"/>
      <c r="L49" s="209"/>
      <c r="M49" s="210"/>
      <c r="N49" s="480"/>
      <c r="O49" s="210"/>
      <c r="P49" s="7"/>
      <c r="Q49" s="211"/>
      <c r="R49" s="6"/>
    </row>
    <row r="50" spans="1:18" ht="13.9" customHeight="1">
      <c r="A50" s="5"/>
      <c r="B50" s="646"/>
      <c r="C50" s="646"/>
      <c r="D50" s="646"/>
      <c r="E50" s="646"/>
      <c r="F50" s="646"/>
      <c r="G50" s="646"/>
      <c r="H50" s="646"/>
      <c r="I50" s="534"/>
      <c r="J50" s="533"/>
      <c r="K50" s="127"/>
      <c r="L50" s="209"/>
      <c r="M50" s="210"/>
      <c r="N50" s="7"/>
      <c r="O50" s="210"/>
      <c r="P50" s="7"/>
      <c r="Q50" s="211"/>
      <c r="R50" s="6"/>
    </row>
    <row r="51" spans="1:18" ht="13.9" customHeight="1">
      <c r="A51" s="5"/>
      <c r="B51" s="646"/>
      <c r="C51" s="646"/>
      <c r="D51" s="646"/>
      <c r="E51" s="646"/>
      <c r="F51" s="646"/>
      <c r="G51" s="646"/>
      <c r="H51" s="646"/>
      <c r="I51" s="534"/>
      <c r="J51" s="533"/>
      <c r="K51" s="127"/>
      <c r="L51" s="6"/>
      <c r="M51" s="214"/>
      <c r="N51" s="214"/>
      <c r="O51" s="214"/>
      <c r="P51" s="214"/>
      <c r="Q51" s="211"/>
      <c r="R51" s="6"/>
    </row>
    <row r="52" spans="1:18" ht="13.9" customHeight="1">
      <c r="A52" s="5"/>
      <c r="B52" s="533"/>
      <c r="C52" s="535">
        <f>+(K25*H25)+(K26*H26)+(K27*H27)+(K28*H28)</f>
        <v>8488044.3000000007</v>
      </c>
      <c r="D52" s="536"/>
      <c r="E52" s="533"/>
      <c r="F52" s="533"/>
      <c r="G52" s="533"/>
      <c r="H52" s="533"/>
      <c r="I52" s="533"/>
      <c r="J52" s="533"/>
      <c r="K52" s="127"/>
      <c r="L52" s="38"/>
      <c r="M52" s="214"/>
      <c r="N52" s="214"/>
      <c r="O52" s="214"/>
      <c r="P52" s="214"/>
      <c r="Q52" s="215"/>
      <c r="R52" s="6"/>
    </row>
    <row r="53" spans="1:18" ht="13.9" customHeight="1">
      <c r="A53" s="5"/>
      <c r="B53" s="533"/>
      <c r="C53" s="535">
        <f>+(M25*H25)+(M26*H26)+(M27*H27)+(M28*H28)</f>
        <v>10324202.789999999</v>
      </c>
      <c r="D53" s="533"/>
      <c r="E53" s="533"/>
      <c r="F53" s="536"/>
      <c r="G53" s="533"/>
      <c r="H53" s="533"/>
      <c r="I53" s="533"/>
      <c r="J53" s="533"/>
      <c r="K53" s="127"/>
      <c r="L53" s="209"/>
      <c r="M53" s="210"/>
      <c r="N53" s="7"/>
      <c r="O53" s="210"/>
      <c r="P53" s="7"/>
      <c r="Q53" s="211"/>
      <c r="R53" s="6"/>
    </row>
    <row r="54" spans="1:18" ht="13.9" customHeight="1">
      <c r="A54" s="5"/>
      <c r="B54" s="487"/>
      <c r="C54" s="545">
        <f>+C52/C53</f>
        <v>0.82215009455466159</v>
      </c>
      <c r="D54" s="546" t="s">
        <v>33</v>
      </c>
      <c r="E54" s="127"/>
      <c r="F54" s="127"/>
      <c r="G54" s="127"/>
      <c r="H54" s="127"/>
      <c r="I54" s="127"/>
      <c r="J54" s="127"/>
      <c r="K54" s="127"/>
      <c r="L54" s="209"/>
      <c r="M54" s="210"/>
      <c r="N54" s="7"/>
      <c r="O54" s="210"/>
      <c r="P54" s="7"/>
      <c r="Q54" s="211"/>
      <c r="R54" s="6"/>
    </row>
    <row r="55" spans="1:18" ht="13.9" customHeight="1">
      <c r="A55" s="5"/>
      <c r="B55" s="6"/>
      <c r="C55" s="6"/>
      <c r="D55" s="127"/>
      <c r="E55" s="127"/>
      <c r="F55" s="127"/>
      <c r="G55" s="127"/>
      <c r="H55" s="127"/>
      <c r="I55" s="127"/>
      <c r="J55" s="127"/>
      <c r="K55" s="127"/>
      <c r="L55" s="127"/>
      <c r="M55" s="127"/>
      <c r="N55" s="127"/>
      <c r="O55" s="127"/>
      <c r="P55" s="6"/>
      <c r="Q55" s="6"/>
      <c r="R55" s="6"/>
    </row>
    <row r="56" spans="1:18" ht="13.9" customHeight="1">
      <c r="A56" s="5"/>
      <c r="B56" s="6"/>
      <c r="D56" s="6"/>
      <c r="E56" s="6"/>
      <c r="F56" s="6"/>
      <c r="G56" s="6"/>
      <c r="H56" s="6"/>
      <c r="I56" s="6"/>
      <c r="J56" s="6"/>
      <c r="K56" s="6"/>
      <c r="L56" s="6"/>
      <c r="M56" s="6"/>
      <c r="N56" s="6"/>
      <c r="O56" s="6"/>
      <c r="P56" s="6"/>
      <c r="Q56" s="6"/>
      <c r="R56" s="6"/>
    </row>
    <row r="57" spans="1:18" s="563" customFormat="1" ht="17.649999999999999" customHeight="1">
      <c r="A57" s="5"/>
      <c r="B57" s="578" t="s">
        <v>11</v>
      </c>
      <c r="C57" s="578"/>
      <c r="D57" s="578"/>
      <c r="E57" s="578"/>
      <c r="F57" s="578"/>
      <c r="G57" s="578"/>
      <c r="H57" s="578"/>
      <c r="I57" s="578"/>
      <c r="J57" s="579" t="s">
        <v>12</v>
      </c>
      <c r="K57" s="579"/>
      <c r="L57" s="579"/>
      <c r="M57" s="579"/>
      <c r="N57" s="579"/>
      <c r="O57" s="561"/>
      <c r="P57" s="6"/>
      <c r="Q57" s="6"/>
      <c r="R57" s="6"/>
    </row>
    <row r="58" spans="1:18" s="563" customFormat="1" ht="12.75" customHeight="1"/>
  </sheetData>
  <mergeCells count="15">
    <mergeCell ref="K2:O2"/>
    <mergeCell ref="B4:C4"/>
    <mergeCell ref="N4:O4"/>
    <mergeCell ref="J7:O7"/>
    <mergeCell ref="B7:I7"/>
    <mergeCell ref="B57:I57"/>
    <mergeCell ref="J57:N57"/>
    <mergeCell ref="B48:H51"/>
    <mergeCell ref="C10:L13"/>
    <mergeCell ref="C31:O31"/>
    <mergeCell ref="C19:C22"/>
    <mergeCell ref="D19:H19"/>
    <mergeCell ref="K19:M20"/>
    <mergeCell ref="D20:H20"/>
    <mergeCell ref="B15:O15"/>
  </mergeCells>
  <hyperlinks>
    <hyperlink ref="B4" location="'Ejercicios'!R1C1" display="Volver a ejercicios" xr:uid="{00000000-0004-0000-0500-000000000000}"/>
    <hyperlink ref="N4" location="'Índice'!R1C1" display="Volver al índice" xr:uid="{00000000-0004-0000-0500-000001000000}"/>
    <hyperlink ref="B4:C4" location="Ejercicios!A1" display="Volver a ejercicios" xr:uid="{EA66B2EC-E656-48AC-AF42-1EB9AAE41EA9}"/>
    <hyperlink ref="N4:O4" location="Índice!A1" display="Volver al índice" xr:uid="{98F94E2F-AAB5-4FB2-879E-CAB1A5282B45}"/>
  </hyperlinks>
  <pageMargins left="0.75" right="0.75" top="1" bottom="1" header="0.5" footer="0.5"/>
  <pageSetup scale="46" orientation="portrait" r:id="rId1"/>
  <headerFooter>
    <oddFooter>&amp;R&amp;"Arial,Regular"&amp;10&amp;K000000Rta_5.1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8"/>
  <sheetViews>
    <sheetView showGridLines="0" workbookViewId="0">
      <selection activeCell="M41" sqref="M41"/>
    </sheetView>
  </sheetViews>
  <sheetFormatPr baseColWidth="10" defaultColWidth="9.28515625" defaultRowHeight="12.75" customHeight="1"/>
  <cols>
    <col min="1" max="1" width="9.28515625" style="1" customWidth="1"/>
    <col min="2" max="2" width="5.7109375" style="1" customWidth="1"/>
    <col min="3" max="3" width="7.7109375" style="1" customWidth="1"/>
    <col min="4" max="4" width="10.7109375" style="1" customWidth="1"/>
    <col min="5" max="5" width="11.42578125" style="1" customWidth="1"/>
    <col min="6" max="6" width="13.28515625" style="1" customWidth="1"/>
    <col min="7" max="9" width="9.28515625" style="1" customWidth="1"/>
    <col min="10" max="10" width="17" style="1" customWidth="1"/>
    <col min="11" max="11" width="8.7109375" style="1" customWidth="1"/>
    <col min="12" max="12" width="9.28515625" style="1" customWidth="1"/>
    <col min="13"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6"/>
      <c r="E2" s="6"/>
      <c r="F2" s="576" t="s">
        <v>1</v>
      </c>
      <c r="G2" s="577"/>
      <c r="H2" s="577"/>
      <c r="I2" s="577"/>
      <c r="J2" s="577"/>
      <c r="K2" s="6"/>
      <c r="L2" s="6"/>
      <c r="M2" s="6"/>
    </row>
    <row r="3" spans="1:13" ht="12.75" customHeight="1">
      <c r="A3" s="5"/>
      <c r="B3" s="6"/>
      <c r="C3" s="6"/>
      <c r="D3" s="6"/>
      <c r="E3" s="6"/>
      <c r="F3" s="6"/>
      <c r="G3" s="6"/>
      <c r="H3" s="10"/>
      <c r="I3" s="10"/>
      <c r="J3" s="10"/>
      <c r="K3" s="6"/>
      <c r="L3" s="6"/>
      <c r="M3" s="6"/>
    </row>
    <row r="4" spans="1:13" ht="12.75" customHeight="1">
      <c r="A4" s="5"/>
      <c r="B4" s="560" t="s">
        <v>437</v>
      </c>
      <c r="C4" s="217"/>
      <c r="D4" s="217"/>
      <c r="E4" s="217"/>
      <c r="F4" s="6"/>
      <c r="G4" s="6"/>
      <c r="H4" s="10"/>
      <c r="I4" s="10"/>
      <c r="J4" s="559" t="s">
        <v>417</v>
      </c>
      <c r="K4" s="6"/>
      <c r="L4" s="6"/>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78"/>
      <c r="G6" s="564"/>
      <c r="H6" s="564"/>
      <c r="I6" s="564"/>
      <c r="J6" s="564"/>
      <c r="K6" s="6"/>
      <c r="L6" s="6"/>
      <c r="M6" s="6"/>
    </row>
    <row r="7" spans="1:13" ht="12.75" customHeight="1">
      <c r="A7" s="5"/>
      <c r="B7" s="6"/>
      <c r="C7" s="6"/>
      <c r="D7" s="6"/>
      <c r="E7" s="6"/>
      <c r="F7" s="6"/>
      <c r="G7" s="6"/>
      <c r="H7" s="6"/>
      <c r="I7" s="6"/>
      <c r="J7" s="6"/>
      <c r="K7" s="6"/>
      <c r="L7" s="6"/>
      <c r="M7" s="6"/>
    </row>
    <row r="8" spans="1:13" ht="12.75" customHeight="1">
      <c r="A8" s="5"/>
      <c r="B8" s="219">
        <v>5.4</v>
      </c>
      <c r="C8" s="611" t="s">
        <v>15</v>
      </c>
      <c r="D8" s="612"/>
      <c r="E8" s="612"/>
      <c r="F8" s="612"/>
      <c r="G8" s="612"/>
      <c r="H8" s="612"/>
      <c r="I8" s="612"/>
      <c r="J8" s="612"/>
      <c r="K8" s="232"/>
      <c r="L8" s="232"/>
      <c r="M8" s="232"/>
    </row>
    <row r="9" spans="1:13" ht="12.75" customHeight="1">
      <c r="A9" s="5"/>
      <c r="B9" s="6"/>
      <c r="C9" s="612"/>
      <c r="D9" s="612"/>
      <c r="E9" s="612"/>
      <c r="F9" s="612"/>
      <c r="G9" s="612"/>
      <c r="H9" s="612"/>
      <c r="I9" s="612"/>
      <c r="J9" s="612"/>
      <c r="K9" s="6"/>
      <c r="L9" s="6"/>
      <c r="M9" s="6"/>
    </row>
    <row r="10" spans="1:13" ht="12.75" customHeight="1">
      <c r="A10" s="5"/>
      <c r="B10" s="6"/>
      <c r="C10" s="612"/>
      <c r="D10" s="612"/>
      <c r="E10" s="612"/>
      <c r="F10" s="612"/>
      <c r="G10" s="612"/>
      <c r="H10" s="612"/>
      <c r="I10" s="612"/>
      <c r="J10" s="612"/>
      <c r="K10" s="6"/>
      <c r="L10" s="6"/>
      <c r="M10" s="6"/>
    </row>
    <row r="11" spans="1:13" ht="12.75" customHeight="1">
      <c r="A11" s="5"/>
      <c r="B11" s="6"/>
      <c r="C11" s="612"/>
      <c r="D11" s="612"/>
      <c r="E11" s="612"/>
      <c r="F11" s="612"/>
      <c r="G11" s="612"/>
      <c r="H11" s="612"/>
      <c r="I11" s="612"/>
      <c r="J11" s="612"/>
      <c r="K11" s="6"/>
      <c r="L11" s="6"/>
      <c r="M11" s="6"/>
    </row>
    <row r="12" spans="1:13" ht="12.75" customHeight="1">
      <c r="A12" s="5"/>
      <c r="B12" s="6"/>
      <c r="C12" s="58"/>
      <c r="D12" s="58"/>
      <c r="E12" s="58"/>
      <c r="F12" s="58"/>
      <c r="G12" s="58"/>
      <c r="H12" s="58"/>
      <c r="I12" s="58"/>
      <c r="J12" s="58"/>
      <c r="K12" s="6"/>
      <c r="L12" s="6"/>
      <c r="M12" s="6"/>
    </row>
    <row r="13" spans="1:13" ht="18.75" customHeight="1">
      <c r="A13" s="5"/>
      <c r="B13" s="578" t="s">
        <v>95</v>
      </c>
      <c r="C13" s="578"/>
      <c r="D13" s="578"/>
      <c r="E13" s="578"/>
      <c r="F13" s="578"/>
      <c r="G13" s="578"/>
      <c r="H13" s="578"/>
      <c r="I13" s="578"/>
      <c r="J13" s="578"/>
      <c r="K13" s="233"/>
      <c r="L13" s="6"/>
      <c r="M13" s="6"/>
    </row>
    <row r="14" spans="1:13" ht="12.75" customHeight="1">
      <c r="A14" s="5"/>
      <c r="B14" s="6"/>
      <c r="C14" s="6"/>
      <c r="D14" s="6"/>
      <c r="E14" s="6"/>
      <c r="F14" s="6"/>
      <c r="G14" s="6"/>
      <c r="H14" s="6"/>
      <c r="I14" s="6"/>
      <c r="J14" s="6"/>
      <c r="K14" s="6"/>
      <c r="L14" s="6"/>
      <c r="M14" s="6"/>
    </row>
    <row r="15" spans="1:13" ht="12.75" customHeight="1">
      <c r="A15" s="5"/>
      <c r="B15" s="6"/>
      <c r="C15" s="6"/>
      <c r="D15" s="6"/>
      <c r="E15" s="6"/>
      <c r="F15" s="6"/>
      <c r="G15" s="6"/>
      <c r="H15" s="6"/>
      <c r="I15" s="6"/>
      <c r="J15" s="6"/>
      <c r="K15" s="6"/>
      <c r="L15" s="6"/>
      <c r="M15" s="6"/>
    </row>
    <row r="16" spans="1:13" ht="12.75" customHeight="1">
      <c r="A16" s="5"/>
      <c r="B16" s="41"/>
      <c r="C16" s="6"/>
      <c r="D16" s="6"/>
      <c r="E16" s="6"/>
      <c r="F16" s="6"/>
      <c r="G16" s="6"/>
      <c r="H16" s="6"/>
      <c r="I16" s="6"/>
      <c r="J16" s="6"/>
      <c r="K16" s="6"/>
      <c r="L16" s="6"/>
      <c r="M16" s="6"/>
    </row>
    <row r="17" spans="1:13" ht="12.75" customHeight="1">
      <c r="A17" s="5"/>
      <c r="B17" s="6"/>
      <c r="C17" s="6"/>
      <c r="D17" s="6"/>
      <c r="E17" s="7" t="s">
        <v>106</v>
      </c>
      <c r="F17" s="6"/>
      <c r="G17" s="6"/>
      <c r="H17" s="6"/>
      <c r="I17" s="6"/>
      <c r="J17" s="6"/>
      <c r="K17" s="6"/>
      <c r="L17" s="6"/>
      <c r="M17" s="6"/>
    </row>
    <row r="18" spans="1:13" ht="12.75" customHeight="1">
      <c r="A18" s="5"/>
      <c r="B18" s="6"/>
      <c r="C18" s="6"/>
      <c r="D18" s="6"/>
      <c r="E18" s="6"/>
      <c r="F18" s="6"/>
      <c r="G18" s="6"/>
      <c r="H18" s="6"/>
      <c r="I18" s="6"/>
      <c r="J18" s="6"/>
      <c r="K18" s="6"/>
      <c r="L18" s="6"/>
      <c r="M18" s="6"/>
    </row>
    <row r="19" spans="1:13" ht="12.75" customHeight="1">
      <c r="A19" s="5"/>
      <c r="B19" s="6"/>
      <c r="C19" s="6"/>
      <c r="D19" s="6"/>
      <c r="E19" s="6"/>
      <c r="F19" s="6"/>
      <c r="G19" s="6"/>
      <c r="H19" s="6"/>
      <c r="I19" s="6"/>
      <c r="J19" s="6"/>
      <c r="K19" s="6"/>
      <c r="L19" s="6"/>
      <c r="M19" s="6"/>
    </row>
    <row r="20" spans="1:13" ht="13.9" customHeight="1">
      <c r="A20" s="5"/>
      <c r="B20" s="6"/>
      <c r="C20" s="595" t="s">
        <v>107</v>
      </c>
      <c r="D20" s="596"/>
      <c r="E20" s="596"/>
      <c r="F20" s="596"/>
      <c r="G20" s="596"/>
      <c r="H20" s="596"/>
      <c r="I20" s="596"/>
      <c r="J20" s="596"/>
      <c r="K20" s="6"/>
      <c r="L20" s="6"/>
      <c r="M20" s="6"/>
    </row>
    <row r="21" spans="1:13" ht="12.75" customHeight="1">
      <c r="A21" s="5"/>
      <c r="B21" s="6"/>
      <c r="C21" s="596"/>
      <c r="D21" s="596"/>
      <c r="E21" s="596"/>
      <c r="F21" s="596"/>
      <c r="G21" s="596"/>
      <c r="H21" s="596"/>
      <c r="I21" s="596"/>
      <c r="J21" s="596"/>
      <c r="K21" s="6"/>
      <c r="L21" s="6"/>
      <c r="M21" s="6"/>
    </row>
    <row r="22" spans="1:13" ht="12.75" customHeight="1">
      <c r="A22" s="5"/>
      <c r="B22" s="6"/>
      <c r="C22" s="6"/>
      <c r="D22" s="6"/>
      <c r="E22" s="6"/>
      <c r="F22" s="6"/>
      <c r="G22" s="6"/>
      <c r="H22" s="6"/>
      <c r="I22" s="6"/>
      <c r="J22" s="6"/>
      <c r="K22" s="6"/>
      <c r="L22" s="6"/>
      <c r="M22" s="6"/>
    </row>
    <row r="23" spans="1:13" ht="12.75" customHeight="1">
      <c r="A23" s="5"/>
      <c r="B23" s="6"/>
      <c r="C23" s="6"/>
      <c r="D23" s="6"/>
      <c r="E23" s="6"/>
      <c r="F23" s="6"/>
      <c r="G23" s="6"/>
      <c r="H23" s="6"/>
      <c r="I23" s="6"/>
      <c r="J23" s="6"/>
      <c r="K23" s="6"/>
      <c r="L23" s="6"/>
      <c r="M23" s="6"/>
    </row>
    <row r="24" spans="1:13" ht="12.75" customHeight="1">
      <c r="A24" s="5"/>
      <c r="B24" s="6"/>
      <c r="C24" s="6"/>
      <c r="D24" s="6"/>
      <c r="E24" s="6"/>
      <c r="F24" s="6"/>
      <c r="G24" s="6"/>
      <c r="H24" s="6"/>
      <c r="I24" s="6"/>
      <c r="J24" s="6"/>
      <c r="K24" s="6"/>
      <c r="L24" s="6"/>
      <c r="M24" s="6"/>
    </row>
    <row r="25" spans="1:13" ht="12.75" customHeight="1">
      <c r="A25" s="5"/>
      <c r="B25" s="6"/>
      <c r="C25" s="6"/>
      <c r="D25" s="6"/>
      <c r="E25" s="6"/>
      <c r="F25" s="6"/>
      <c r="G25" s="6"/>
      <c r="H25" s="6"/>
      <c r="I25" s="6"/>
      <c r="J25" s="6"/>
      <c r="K25" s="6"/>
      <c r="L25" s="6"/>
      <c r="M25" s="6"/>
    </row>
    <row r="26" spans="1:13" ht="12.75" customHeight="1">
      <c r="A26" s="5"/>
      <c r="B26" s="6"/>
      <c r="C26" s="6"/>
      <c r="D26" s="6"/>
      <c r="E26" s="6"/>
      <c r="F26" s="6"/>
      <c r="G26" s="6"/>
      <c r="H26" s="6"/>
      <c r="I26" s="6"/>
      <c r="J26" s="6"/>
      <c r="K26" s="6"/>
      <c r="L26" s="6"/>
      <c r="M26" s="6"/>
    </row>
    <row r="27" spans="1:13" ht="12.75" customHeight="1">
      <c r="A27" s="5"/>
      <c r="B27" s="6"/>
      <c r="C27" s="6"/>
      <c r="D27" s="6"/>
      <c r="E27" s="6"/>
      <c r="F27" s="6"/>
      <c r="G27" s="6"/>
      <c r="H27" s="6"/>
      <c r="I27" s="6"/>
      <c r="J27" s="6"/>
      <c r="K27" s="6"/>
      <c r="L27" s="6"/>
      <c r="M27" s="6"/>
    </row>
    <row r="28" spans="1:13" ht="12.75" customHeight="1">
      <c r="A28" s="5"/>
      <c r="B28" s="6"/>
      <c r="C28" s="6"/>
      <c r="D28" s="6"/>
      <c r="E28" s="6"/>
      <c r="F28" s="6"/>
      <c r="G28" s="6"/>
      <c r="H28" s="6"/>
      <c r="I28" s="6"/>
      <c r="J28" s="6"/>
      <c r="K28" s="6"/>
      <c r="L28" s="6"/>
      <c r="M28" s="6"/>
    </row>
    <row r="29" spans="1:13" ht="13.9" customHeight="1">
      <c r="A29" s="5"/>
      <c r="B29" s="6"/>
      <c r="C29" s="585" t="s">
        <v>108</v>
      </c>
      <c r="D29" s="586"/>
      <c r="E29" s="586"/>
      <c r="F29" s="586"/>
      <c r="G29" s="586"/>
      <c r="H29" s="586"/>
      <c r="I29" s="586"/>
      <c r="J29" s="586"/>
      <c r="K29" s="6"/>
      <c r="L29" s="6"/>
      <c r="M29" s="6"/>
    </row>
    <row r="30" spans="1:13" ht="12.75" customHeight="1">
      <c r="A30" s="5"/>
      <c r="B30" s="6"/>
      <c r="C30" s="586"/>
      <c r="D30" s="586"/>
      <c r="E30" s="586"/>
      <c r="F30" s="586"/>
      <c r="G30" s="586"/>
      <c r="H30" s="586"/>
      <c r="I30" s="586"/>
      <c r="J30" s="586"/>
      <c r="K30" s="6"/>
      <c r="L30" s="6"/>
      <c r="M30" s="6"/>
    </row>
    <row r="31" spans="1:13" ht="12.75" customHeight="1">
      <c r="A31" s="5"/>
      <c r="B31" s="6"/>
      <c r="C31" s="6"/>
      <c r="D31" s="6"/>
      <c r="E31" s="6"/>
      <c r="F31" s="6"/>
      <c r="G31" s="6"/>
      <c r="H31" s="6"/>
      <c r="I31" s="6"/>
      <c r="J31" s="6"/>
      <c r="K31" s="6"/>
      <c r="L31" s="6"/>
      <c r="M31" s="6"/>
    </row>
    <row r="32" spans="1:13" ht="12.75" customHeight="1">
      <c r="A32" s="5"/>
      <c r="B32" s="6"/>
      <c r="C32" s="38" t="s">
        <v>109</v>
      </c>
      <c r="D32" s="6"/>
      <c r="E32" s="6"/>
      <c r="F32" s="6"/>
      <c r="G32" s="6"/>
      <c r="H32" s="6"/>
      <c r="I32" s="6"/>
      <c r="J32" s="6"/>
      <c r="K32" s="6"/>
      <c r="L32" s="6"/>
      <c r="M32" s="6"/>
    </row>
    <row r="33" spans="1:13" ht="12.75" customHeight="1">
      <c r="A33" s="5"/>
      <c r="B33" s="6"/>
      <c r="C33" s="6"/>
      <c r="D33" s="6"/>
      <c r="E33" s="6"/>
      <c r="F33" s="6"/>
      <c r="G33" s="6"/>
      <c r="H33" s="6"/>
      <c r="I33" s="6"/>
      <c r="J33" s="6"/>
      <c r="K33" s="6"/>
      <c r="L33" s="6"/>
      <c r="M33" s="6"/>
    </row>
    <row r="34" spans="1:13" ht="12.75" customHeight="1">
      <c r="A34" s="5"/>
      <c r="B34" s="6"/>
      <c r="C34" s="6"/>
      <c r="D34" s="6"/>
      <c r="E34" s="6"/>
      <c r="F34" s="6"/>
      <c r="G34" s="6"/>
      <c r="H34" s="6"/>
      <c r="I34" s="6"/>
      <c r="J34" s="6"/>
      <c r="K34" s="6"/>
      <c r="L34" s="6"/>
      <c r="M34" s="6"/>
    </row>
    <row r="35" spans="1:13" ht="12.75" customHeight="1">
      <c r="A35" s="5"/>
      <c r="B35" s="6"/>
      <c r="C35" s="6"/>
      <c r="D35" s="6"/>
      <c r="E35" s="7" t="s">
        <v>106</v>
      </c>
      <c r="F35" s="6"/>
      <c r="G35" s="6"/>
      <c r="H35" s="6"/>
      <c r="I35" s="6"/>
      <c r="J35" s="6"/>
      <c r="K35" s="6"/>
      <c r="L35" s="6"/>
      <c r="M35" s="6"/>
    </row>
    <row r="36" spans="1:13" ht="12.75" customHeight="1">
      <c r="A36" s="5"/>
      <c r="B36" s="6"/>
      <c r="C36" s="6"/>
      <c r="D36" s="6"/>
      <c r="E36" s="6"/>
      <c r="F36" s="6"/>
      <c r="G36" s="6"/>
      <c r="H36" s="6"/>
      <c r="I36" s="6"/>
      <c r="J36" s="6"/>
      <c r="K36" s="6"/>
      <c r="L36" s="6"/>
      <c r="M36" s="6"/>
    </row>
    <row r="37" spans="1:13" ht="12.75" customHeight="1">
      <c r="A37" s="5"/>
      <c r="B37" s="6"/>
      <c r="C37" s="6"/>
      <c r="D37" s="6"/>
      <c r="E37" s="6"/>
      <c r="F37" s="6"/>
      <c r="G37" s="6"/>
      <c r="H37" s="6"/>
      <c r="I37" s="6"/>
      <c r="J37" s="6"/>
      <c r="K37" s="6"/>
      <c r="L37" s="6"/>
      <c r="M37" s="6"/>
    </row>
    <row r="38" spans="1:13" ht="12.75" customHeight="1">
      <c r="A38" s="5"/>
      <c r="B38" s="6"/>
      <c r="C38" s="6"/>
      <c r="D38" s="6"/>
      <c r="E38" s="6"/>
      <c r="F38" s="6"/>
      <c r="G38" s="6"/>
      <c r="H38" s="6"/>
      <c r="I38" s="6"/>
      <c r="J38" s="6"/>
      <c r="K38" s="6"/>
      <c r="L38" s="6"/>
      <c r="M38" s="6"/>
    </row>
    <row r="39" spans="1:13" ht="12.75" customHeight="1">
      <c r="A39" s="5"/>
      <c r="B39" s="6"/>
      <c r="C39" s="6"/>
      <c r="D39" s="6"/>
      <c r="E39" s="6"/>
      <c r="F39" s="6"/>
      <c r="G39" s="6"/>
      <c r="H39" s="6"/>
      <c r="I39" s="6"/>
      <c r="J39" s="6"/>
      <c r="K39" s="6"/>
      <c r="L39" s="6"/>
      <c r="M39" s="6"/>
    </row>
    <row r="40" spans="1:13" ht="12.75" customHeight="1">
      <c r="A40" s="5"/>
      <c r="B40" s="6"/>
      <c r="C40" s="6"/>
      <c r="D40" s="6"/>
      <c r="E40" s="6"/>
      <c r="F40" s="6"/>
      <c r="G40" s="6"/>
      <c r="H40" s="6"/>
      <c r="I40" s="6"/>
      <c r="J40" s="6"/>
      <c r="K40" s="6"/>
      <c r="L40" s="6"/>
      <c r="M40" s="6"/>
    </row>
    <row r="41" spans="1:13" ht="12.75" customHeight="1">
      <c r="A41" s="5"/>
      <c r="B41" s="6"/>
      <c r="C41" s="6"/>
      <c r="D41" s="6"/>
      <c r="E41" s="6"/>
      <c r="F41" s="6"/>
      <c r="G41" s="6"/>
      <c r="H41" s="6"/>
      <c r="I41" s="6"/>
      <c r="J41" s="6"/>
      <c r="K41" s="6"/>
      <c r="L41" s="6"/>
      <c r="M41" s="6"/>
    </row>
    <row r="42" spans="1:13" ht="12.75" customHeight="1">
      <c r="A42" s="5"/>
      <c r="B42" s="6"/>
      <c r="C42" s="6"/>
      <c r="D42" s="6"/>
      <c r="E42" s="6"/>
      <c r="F42" s="6"/>
      <c r="G42" s="6"/>
      <c r="H42" s="6"/>
      <c r="I42" s="6"/>
      <c r="J42" s="6"/>
      <c r="K42" s="6"/>
      <c r="L42" s="6"/>
      <c r="M42" s="6"/>
    </row>
    <row r="43" spans="1:13" ht="12.75" customHeight="1">
      <c r="A43" s="5"/>
      <c r="B43" s="6"/>
      <c r="C43" s="6"/>
      <c r="D43" s="6"/>
      <c r="E43" s="6"/>
      <c r="F43" s="6"/>
      <c r="G43" s="6"/>
      <c r="H43" s="6"/>
      <c r="I43" s="6"/>
      <c r="J43" s="6"/>
      <c r="K43" s="6"/>
      <c r="L43" s="6"/>
      <c r="M43" s="6"/>
    </row>
    <row r="44" spans="1:13" ht="15.75" customHeight="1">
      <c r="A44" s="5"/>
      <c r="B44" s="6"/>
      <c r="C44" s="585" t="s">
        <v>110</v>
      </c>
      <c r="D44" s="586"/>
      <c r="E44" s="586"/>
      <c r="F44" s="586"/>
      <c r="G44" s="586"/>
      <c r="H44" s="586"/>
      <c r="I44" s="586"/>
      <c r="J44" s="586"/>
      <c r="K44" s="6"/>
      <c r="L44" s="6"/>
      <c r="M44" s="6"/>
    </row>
    <row r="45" spans="1:13" ht="12.75" customHeight="1">
      <c r="A45" s="5"/>
      <c r="B45" s="6"/>
      <c r="C45" s="586"/>
      <c r="D45" s="586"/>
      <c r="E45" s="586"/>
      <c r="F45" s="586"/>
      <c r="G45" s="586"/>
      <c r="H45" s="586"/>
      <c r="I45" s="586"/>
      <c r="J45" s="586"/>
      <c r="K45" s="6"/>
      <c r="L45" s="6"/>
      <c r="M45" s="6"/>
    </row>
    <row r="46" spans="1:13" ht="12.75" customHeight="1">
      <c r="A46" s="5"/>
      <c r="B46" s="6"/>
      <c r="C46" s="6"/>
      <c r="D46" s="6"/>
      <c r="E46" s="6"/>
      <c r="F46" s="6"/>
      <c r="G46" s="6"/>
      <c r="H46" s="6"/>
      <c r="I46" s="6"/>
      <c r="J46" s="6"/>
      <c r="K46" s="6"/>
      <c r="L46" s="6"/>
      <c r="M46" s="6"/>
    </row>
    <row r="47" spans="1:13" s="563" customFormat="1" ht="15.75" customHeight="1">
      <c r="A47" s="5"/>
      <c r="B47" s="578" t="s">
        <v>11</v>
      </c>
      <c r="C47" s="578"/>
      <c r="D47" s="578"/>
      <c r="E47" s="578"/>
      <c r="F47" s="578"/>
      <c r="G47" s="579" t="s">
        <v>12</v>
      </c>
      <c r="H47" s="579"/>
      <c r="I47" s="579"/>
      <c r="J47" s="579"/>
      <c r="K47" s="6"/>
      <c r="L47" s="6"/>
      <c r="M47" s="6"/>
    </row>
    <row r="48" spans="1:13" s="563" customFormat="1" ht="12.75" customHeight="1"/>
  </sheetData>
  <mergeCells count="9">
    <mergeCell ref="F2:J2"/>
    <mergeCell ref="B6:F6"/>
    <mergeCell ref="C8:J11"/>
    <mergeCell ref="G47:J47"/>
    <mergeCell ref="C20:J21"/>
    <mergeCell ref="C44:J45"/>
    <mergeCell ref="C29:J30"/>
    <mergeCell ref="B47:F47"/>
    <mergeCell ref="B13:J13"/>
  </mergeCells>
  <hyperlinks>
    <hyperlink ref="B4" location="Ejercicios!A1" display="Volver a ejercicios" xr:uid="{00000000-0004-0000-0600-000000000000}"/>
    <hyperlink ref="J4" location="Índice!A1" display="Volver al índice" xr:uid="{00000000-0004-0000-0600-000001000000}"/>
  </hyperlinks>
  <pageMargins left="0.75" right="0.75" top="1" bottom="1" header="0.5" footer="0.5"/>
  <pageSetup scale="80" orientation="portrait"/>
  <headerFooter>
    <oddFooter>&amp;R&amp;"Arial,Regular"&amp;10&amp;K000000Rta_5.4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8"/>
  <sheetViews>
    <sheetView showGridLines="0" workbookViewId="0">
      <selection activeCell="O12" sqref="O12"/>
    </sheetView>
  </sheetViews>
  <sheetFormatPr baseColWidth="10" defaultColWidth="9.28515625" defaultRowHeight="12.75" customHeight="1"/>
  <cols>
    <col min="1" max="1" width="9.28515625" style="1" customWidth="1"/>
    <col min="2" max="2" width="6.7109375" style="1" customWidth="1"/>
    <col min="3" max="9" width="9.28515625" style="1" customWidth="1"/>
    <col min="10" max="10" width="16.42578125" style="1" customWidth="1"/>
    <col min="11" max="11" width="8.7109375" style="1" customWidth="1"/>
    <col min="12" max="12" width="9.28515625" style="1" customWidth="1"/>
    <col min="13"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6"/>
      <c r="E2" s="6"/>
      <c r="F2" s="576" t="s">
        <v>1</v>
      </c>
      <c r="G2" s="577"/>
      <c r="H2" s="577"/>
      <c r="I2" s="577"/>
      <c r="J2" s="577"/>
      <c r="K2" s="6"/>
      <c r="L2" s="6"/>
      <c r="M2" s="6"/>
    </row>
    <row r="3" spans="1:13" ht="12.75" customHeight="1">
      <c r="A3" s="5"/>
      <c r="B3" s="6"/>
      <c r="C3" s="6"/>
      <c r="D3" s="6"/>
      <c r="E3" s="6"/>
      <c r="F3" s="6"/>
      <c r="G3" s="6"/>
      <c r="H3" s="10"/>
      <c r="I3" s="10"/>
      <c r="J3" s="10"/>
      <c r="K3" s="6"/>
      <c r="L3" s="6"/>
      <c r="M3" s="6"/>
    </row>
    <row r="4" spans="1:13" ht="12.75" customHeight="1">
      <c r="A4" s="5"/>
      <c r="B4" s="560" t="s">
        <v>437</v>
      </c>
      <c r="C4" s="217"/>
      <c r="D4" s="217"/>
      <c r="E4" s="217"/>
      <c r="F4" s="6"/>
      <c r="G4" s="6"/>
      <c r="H4" s="10"/>
      <c r="I4" s="10"/>
      <c r="J4" s="559" t="s">
        <v>417</v>
      </c>
      <c r="K4" s="6"/>
      <c r="L4" s="6"/>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78"/>
      <c r="G6" s="579"/>
      <c r="H6" s="579"/>
      <c r="I6" s="579"/>
      <c r="J6" s="579"/>
      <c r="K6" s="218"/>
      <c r="L6" s="6"/>
      <c r="M6" s="6"/>
    </row>
    <row r="7" spans="1:13" ht="12.75" customHeight="1">
      <c r="A7" s="5"/>
      <c r="B7" s="6"/>
      <c r="C7" s="6"/>
      <c r="D7" s="6"/>
      <c r="E7" s="6"/>
      <c r="F7" s="6"/>
      <c r="G7" s="6"/>
      <c r="H7" s="6"/>
      <c r="I7" s="6"/>
      <c r="J7" s="6"/>
      <c r="K7" s="6"/>
      <c r="L7" s="6"/>
      <c r="M7" s="6"/>
    </row>
    <row r="8" spans="1:13" ht="12.75" customHeight="1">
      <c r="A8" s="5"/>
      <c r="B8" s="219">
        <v>5.5</v>
      </c>
      <c r="C8" s="617" t="s">
        <v>16</v>
      </c>
      <c r="D8" s="647"/>
      <c r="E8" s="647"/>
      <c r="F8" s="647"/>
      <c r="G8" s="647"/>
      <c r="H8" s="647"/>
      <c r="I8" s="647"/>
      <c r="J8" s="647"/>
      <c r="K8" s="232"/>
      <c r="L8" s="232"/>
      <c r="M8" s="232"/>
    </row>
    <row r="9" spans="1:13" ht="12.75" customHeight="1">
      <c r="A9" s="5"/>
      <c r="B9" s="6"/>
      <c r="C9" s="647"/>
      <c r="D9" s="647"/>
      <c r="E9" s="647"/>
      <c r="F9" s="647"/>
      <c r="G9" s="647"/>
      <c r="H9" s="647"/>
      <c r="I9" s="647"/>
      <c r="J9" s="647"/>
      <c r="K9" s="6"/>
      <c r="L9" s="6"/>
      <c r="M9" s="6"/>
    </row>
    <row r="10" spans="1:13" ht="12.75" customHeight="1">
      <c r="A10" s="5"/>
      <c r="B10" s="6"/>
      <c r="C10" s="647"/>
      <c r="D10" s="647"/>
      <c r="E10" s="647"/>
      <c r="F10" s="647"/>
      <c r="G10" s="647"/>
      <c r="H10" s="647"/>
      <c r="I10" s="647"/>
      <c r="J10" s="647"/>
      <c r="K10" s="6"/>
      <c r="L10" s="6"/>
      <c r="M10" s="6"/>
    </row>
    <row r="11" spans="1:13" ht="18.75" customHeight="1">
      <c r="A11" s="5"/>
      <c r="B11" s="578" t="s">
        <v>95</v>
      </c>
      <c r="C11" s="578"/>
      <c r="D11" s="578"/>
      <c r="E11" s="578"/>
      <c r="F11" s="578"/>
      <c r="G11" s="578"/>
      <c r="H11" s="578"/>
      <c r="I11" s="578"/>
      <c r="J11" s="578"/>
      <c r="K11" s="233"/>
      <c r="L11" s="6"/>
      <c r="M11" s="6"/>
    </row>
    <row r="12" spans="1:13" ht="12.75" customHeight="1">
      <c r="A12" s="5"/>
      <c r="B12" s="6"/>
      <c r="C12" s="6"/>
      <c r="D12" s="6"/>
      <c r="E12" s="6"/>
      <c r="F12" s="6"/>
      <c r="G12" s="6"/>
      <c r="H12" s="6"/>
      <c r="I12" s="6"/>
      <c r="J12" s="6"/>
      <c r="K12" s="6"/>
      <c r="L12" s="6"/>
      <c r="M12" s="6"/>
    </row>
    <row r="13" spans="1:13" ht="16.149999999999999" customHeight="1">
      <c r="A13" s="5"/>
      <c r="B13" s="41"/>
      <c r="C13" s="650" t="s">
        <v>111</v>
      </c>
      <c r="D13" s="651"/>
      <c r="E13" s="651"/>
      <c r="F13" s="651"/>
      <c r="G13" s="651"/>
      <c r="H13" s="651"/>
      <c r="I13" s="651"/>
      <c r="J13" s="651"/>
      <c r="K13" s="6"/>
      <c r="L13" s="6"/>
      <c r="M13" s="6"/>
    </row>
    <row r="14" spans="1:13" ht="12.75" customHeight="1">
      <c r="A14" s="5"/>
      <c r="B14" s="6"/>
      <c r="C14" s="651"/>
      <c r="D14" s="651"/>
      <c r="E14" s="651"/>
      <c r="F14" s="651"/>
      <c r="G14" s="651"/>
      <c r="H14" s="651"/>
      <c r="I14" s="651"/>
      <c r="J14" s="651"/>
      <c r="K14" s="6"/>
      <c r="L14" s="6"/>
      <c r="M14" s="6"/>
    </row>
    <row r="15" spans="1:13" ht="12.75" customHeight="1">
      <c r="A15" s="5"/>
      <c r="B15" s="6"/>
      <c r="C15" s="6"/>
      <c r="D15" s="6"/>
      <c r="E15" s="6"/>
      <c r="F15" s="6"/>
      <c r="G15" s="6"/>
      <c r="H15" s="6"/>
      <c r="I15" s="6"/>
      <c r="J15" s="6"/>
      <c r="K15" s="6"/>
      <c r="L15" s="6"/>
      <c r="M15" s="6"/>
    </row>
    <row r="16" spans="1:13" ht="12.75" customHeight="1">
      <c r="A16" s="5"/>
      <c r="B16" s="6"/>
      <c r="C16" s="6"/>
      <c r="D16" s="6"/>
      <c r="E16" s="6"/>
      <c r="F16" s="6"/>
      <c r="G16" s="6"/>
      <c r="H16" s="6"/>
      <c r="I16" s="6"/>
      <c r="J16" s="6"/>
      <c r="K16" s="6"/>
      <c r="L16" s="6"/>
      <c r="M16" s="6"/>
    </row>
    <row r="17" spans="1:13" ht="12.75" customHeight="1">
      <c r="A17" s="5"/>
      <c r="B17" s="6"/>
      <c r="C17" s="6"/>
      <c r="D17" s="6"/>
      <c r="E17" s="6"/>
      <c r="F17" s="6"/>
      <c r="G17" s="6"/>
      <c r="H17" s="6"/>
      <c r="I17" s="6"/>
      <c r="J17" s="6"/>
      <c r="K17" s="6"/>
      <c r="L17" s="6"/>
      <c r="M17" s="6"/>
    </row>
    <row r="18" spans="1:13" ht="12.75" customHeight="1">
      <c r="A18" s="5"/>
      <c r="B18" s="6"/>
      <c r="C18" s="6"/>
      <c r="D18" s="6"/>
      <c r="E18" s="6"/>
      <c r="F18" s="6"/>
      <c r="G18" s="6"/>
      <c r="H18" s="6"/>
      <c r="I18" s="6"/>
      <c r="J18" s="6"/>
      <c r="K18" s="6"/>
      <c r="L18" s="6"/>
      <c r="M18" s="6"/>
    </row>
    <row r="19" spans="1:13" ht="12.75" customHeight="1">
      <c r="A19" s="5"/>
      <c r="B19" s="6"/>
      <c r="C19" s="6"/>
      <c r="D19" s="6"/>
      <c r="E19" s="6"/>
      <c r="F19" s="6"/>
      <c r="G19" s="6"/>
      <c r="H19" s="6"/>
      <c r="I19" s="6"/>
      <c r="J19" s="6"/>
      <c r="K19" s="6"/>
      <c r="L19" s="6"/>
      <c r="M19" s="6"/>
    </row>
    <row r="20" spans="1:13" ht="12.75" customHeight="1">
      <c r="A20" s="5"/>
      <c r="B20" s="6"/>
      <c r="C20" s="6"/>
      <c r="D20" s="6"/>
      <c r="E20" s="6"/>
      <c r="F20" s="6"/>
      <c r="G20" s="6"/>
      <c r="H20" s="6"/>
      <c r="I20" s="6"/>
      <c r="J20" s="6"/>
      <c r="K20" s="6"/>
      <c r="L20" s="6"/>
      <c r="M20" s="6"/>
    </row>
    <row r="21" spans="1:13" ht="12.75" customHeight="1">
      <c r="A21" s="5"/>
      <c r="B21" s="6"/>
      <c r="C21" s="6"/>
      <c r="D21" s="6"/>
      <c r="E21" s="6"/>
      <c r="F21" s="6"/>
      <c r="G21" s="6"/>
      <c r="H21" s="6"/>
      <c r="I21" s="6"/>
      <c r="J21" s="6"/>
      <c r="K21" s="6"/>
      <c r="L21" s="6"/>
      <c r="M21" s="6"/>
    </row>
    <row r="22" spans="1:13" ht="12.75" customHeight="1">
      <c r="A22" s="5"/>
      <c r="B22" s="6"/>
      <c r="C22" s="6"/>
      <c r="D22" s="6"/>
      <c r="E22" s="6"/>
      <c r="F22" s="6"/>
      <c r="G22" s="6"/>
      <c r="H22" s="6"/>
      <c r="I22" s="6"/>
      <c r="J22" s="6"/>
      <c r="K22" s="6"/>
      <c r="L22" s="6"/>
      <c r="M22" s="6"/>
    </row>
    <row r="23" spans="1:13" ht="12.75" customHeight="1">
      <c r="A23" s="5"/>
      <c r="B23" s="6"/>
      <c r="C23" s="38" t="s">
        <v>112</v>
      </c>
      <c r="D23" s="6"/>
      <c r="E23" s="6"/>
      <c r="F23" s="6"/>
      <c r="G23" s="6"/>
      <c r="H23" s="6"/>
      <c r="I23" s="6"/>
      <c r="J23" s="6"/>
      <c r="K23" s="6"/>
      <c r="L23" s="6"/>
      <c r="M23" s="6"/>
    </row>
    <row r="24" spans="1:13" ht="12.75" customHeight="1">
      <c r="A24" s="5"/>
      <c r="B24" s="6"/>
      <c r="C24" s="6"/>
      <c r="D24" s="6"/>
      <c r="E24" s="6"/>
      <c r="F24" s="6"/>
      <c r="G24" s="6"/>
      <c r="H24" s="6"/>
      <c r="I24" s="6"/>
      <c r="J24" s="6"/>
      <c r="K24" s="6"/>
      <c r="L24" s="6"/>
      <c r="M24" s="6"/>
    </row>
    <row r="25" spans="1:13" ht="12.75" customHeight="1">
      <c r="A25" s="5"/>
      <c r="B25" s="6"/>
      <c r="C25" s="6"/>
      <c r="D25" s="6"/>
      <c r="E25" s="6"/>
      <c r="F25" s="6"/>
      <c r="G25" s="6"/>
      <c r="H25" s="6"/>
      <c r="I25" s="6"/>
      <c r="J25" s="6"/>
      <c r="K25" s="6"/>
      <c r="L25" s="6"/>
      <c r="M25" s="6"/>
    </row>
    <row r="26" spans="1:13" ht="12.75" customHeight="1">
      <c r="A26" s="5"/>
      <c r="B26" s="6"/>
      <c r="C26" s="6"/>
      <c r="D26" s="6"/>
      <c r="E26" s="6"/>
      <c r="F26" s="6"/>
      <c r="G26" s="6"/>
      <c r="H26" s="6"/>
      <c r="I26" s="6"/>
      <c r="J26" s="6"/>
      <c r="K26" s="6"/>
      <c r="L26" s="6"/>
      <c r="M26" s="6"/>
    </row>
    <row r="27" spans="1:13" ht="15.75" customHeight="1">
      <c r="A27" s="5"/>
      <c r="B27" s="6"/>
      <c r="C27" s="236"/>
      <c r="D27" s="6"/>
      <c r="E27" s="6"/>
      <c r="F27" s="6"/>
      <c r="G27" s="6"/>
      <c r="H27" s="6"/>
      <c r="I27" s="6"/>
      <c r="J27" s="6"/>
      <c r="K27" s="6"/>
      <c r="L27" s="6"/>
      <c r="M27" s="6"/>
    </row>
    <row r="28" spans="1:13" ht="13.9" customHeight="1">
      <c r="A28" s="5"/>
      <c r="B28" s="6"/>
      <c r="C28" s="585" t="s">
        <v>113</v>
      </c>
      <c r="D28" s="652"/>
      <c r="E28" s="652"/>
      <c r="F28" s="652"/>
      <c r="G28" s="652"/>
      <c r="H28" s="652"/>
      <c r="I28" s="652"/>
      <c r="J28" s="652"/>
      <c r="K28" s="6"/>
      <c r="L28" s="6"/>
      <c r="M28" s="6"/>
    </row>
    <row r="29" spans="1:13" ht="12.75" customHeight="1">
      <c r="A29" s="5"/>
      <c r="B29" s="6"/>
      <c r="C29" s="6"/>
      <c r="D29" s="6"/>
      <c r="E29" s="6"/>
      <c r="F29" s="6"/>
      <c r="G29" s="6"/>
      <c r="H29" s="6"/>
      <c r="I29" s="6"/>
      <c r="J29" s="6"/>
      <c r="K29" s="6"/>
      <c r="L29" s="6"/>
      <c r="M29" s="6"/>
    </row>
    <row r="30" spans="1:13" ht="12.75" customHeight="1">
      <c r="A30" s="5"/>
      <c r="B30" s="6"/>
      <c r="C30" s="6"/>
      <c r="D30" s="6"/>
      <c r="E30" s="6"/>
      <c r="F30" s="6"/>
      <c r="G30" s="6"/>
      <c r="H30" s="6"/>
      <c r="I30" s="6"/>
      <c r="J30" s="6"/>
      <c r="K30" s="6"/>
      <c r="L30" s="6"/>
      <c r="M30" s="6"/>
    </row>
    <row r="31" spans="1:13" ht="12.75" customHeight="1">
      <c r="A31" s="5"/>
      <c r="B31" s="6"/>
      <c r="C31" s="6"/>
      <c r="D31" s="6"/>
      <c r="E31" s="6"/>
      <c r="F31" s="6"/>
      <c r="G31" s="6"/>
      <c r="H31" s="6"/>
      <c r="I31" s="6"/>
      <c r="J31" s="6"/>
      <c r="K31" s="6"/>
      <c r="L31" s="6"/>
      <c r="M31" s="6"/>
    </row>
    <row r="32" spans="1:13" ht="12.75" customHeight="1">
      <c r="A32" s="5"/>
      <c r="B32" s="6"/>
      <c r="C32" s="6"/>
      <c r="D32" s="6"/>
      <c r="E32" s="6"/>
      <c r="F32" s="6"/>
      <c r="G32" s="6"/>
      <c r="H32" s="6"/>
      <c r="I32" s="6"/>
      <c r="J32" s="6"/>
      <c r="K32" s="6"/>
      <c r="L32" s="6"/>
      <c r="M32" s="6"/>
    </row>
    <row r="33" spans="1:13" ht="12.75" customHeight="1">
      <c r="A33" s="5"/>
      <c r="B33" s="6"/>
      <c r="C33" s="6"/>
      <c r="D33" s="6"/>
      <c r="E33" s="6"/>
      <c r="F33" s="6"/>
      <c r="G33" s="6"/>
      <c r="H33" s="6"/>
      <c r="I33" s="6"/>
      <c r="J33" s="6"/>
      <c r="K33" s="6"/>
      <c r="L33" s="6"/>
      <c r="M33" s="6"/>
    </row>
    <row r="34" spans="1:13" ht="12.75" customHeight="1">
      <c r="A34" s="5"/>
      <c r="B34" s="6"/>
      <c r="C34" s="6"/>
      <c r="D34" s="6"/>
      <c r="E34" s="6"/>
      <c r="F34" s="6"/>
      <c r="G34" s="6"/>
      <c r="H34" s="6"/>
      <c r="I34" s="6"/>
      <c r="J34" s="6"/>
      <c r="K34" s="6"/>
      <c r="L34" s="6"/>
      <c r="M34" s="6"/>
    </row>
    <row r="35" spans="1:13" ht="12.75" customHeight="1">
      <c r="A35" s="5"/>
      <c r="B35" s="6"/>
      <c r="C35" s="6"/>
      <c r="D35" s="6"/>
      <c r="E35" s="6"/>
      <c r="F35" s="6"/>
      <c r="G35" s="6"/>
      <c r="H35" s="6"/>
      <c r="I35" s="6"/>
      <c r="J35" s="6"/>
      <c r="K35" s="6"/>
      <c r="L35" s="6"/>
      <c r="M35" s="6"/>
    </row>
    <row r="36" spans="1:13" ht="12.75" customHeight="1">
      <c r="A36" s="5"/>
      <c r="B36" s="6"/>
      <c r="C36" s="6"/>
      <c r="D36" s="6"/>
      <c r="E36" s="6"/>
      <c r="F36" s="6"/>
      <c r="G36" s="6"/>
      <c r="H36" s="6"/>
      <c r="I36" s="6"/>
      <c r="J36" s="6"/>
      <c r="K36" s="6"/>
      <c r="L36" s="6"/>
      <c r="M36" s="6"/>
    </row>
    <row r="37" spans="1:13" ht="12.75" customHeight="1">
      <c r="A37" s="5"/>
      <c r="B37" s="6"/>
      <c r="C37" s="6"/>
      <c r="D37" s="6"/>
      <c r="E37" s="6"/>
      <c r="F37" s="6"/>
      <c r="G37" s="6"/>
      <c r="H37" s="6"/>
      <c r="I37" s="6"/>
      <c r="J37" s="6"/>
      <c r="K37" s="6"/>
      <c r="L37" s="6"/>
      <c r="M37" s="6"/>
    </row>
    <row r="38" spans="1:13" ht="12.75" customHeight="1">
      <c r="A38" s="5"/>
      <c r="B38" s="6"/>
      <c r="C38" s="648" t="s">
        <v>114</v>
      </c>
      <c r="D38" s="649"/>
      <c r="E38" s="649"/>
      <c r="F38" s="6"/>
      <c r="G38" s="6"/>
      <c r="H38" s="6"/>
      <c r="I38" s="6"/>
      <c r="J38" s="6"/>
      <c r="K38" s="6"/>
      <c r="L38" s="6"/>
      <c r="M38" s="6"/>
    </row>
    <row r="39" spans="1:13" ht="12.75" customHeight="1">
      <c r="A39" s="5"/>
      <c r="B39" s="6"/>
      <c r="C39" s="6"/>
      <c r="D39" s="6"/>
      <c r="E39" s="6"/>
      <c r="F39" s="6"/>
      <c r="G39" s="6"/>
      <c r="H39" s="6"/>
      <c r="I39" s="6"/>
      <c r="J39" s="6"/>
      <c r="K39" s="6"/>
      <c r="L39" s="6"/>
      <c r="M39" s="6"/>
    </row>
    <row r="40" spans="1:13" ht="12.75" customHeight="1">
      <c r="A40" s="5"/>
      <c r="B40" s="6"/>
      <c r="C40" s="6"/>
      <c r="D40" s="6"/>
      <c r="E40" s="6"/>
      <c r="F40" s="6"/>
      <c r="G40" s="6"/>
      <c r="H40" s="6"/>
      <c r="I40" s="6"/>
      <c r="J40" s="6"/>
      <c r="K40" s="6"/>
      <c r="L40" s="6"/>
      <c r="M40" s="6"/>
    </row>
    <row r="41" spans="1:13" ht="12.75" customHeight="1">
      <c r="A41" s="5"/>
      <c r="B41" s="6"/>
      <c r="C41" s="6"/>
      <c r="D41" s="6"/>
      <c r="E41" s="6"/>
      <c r="F41" s="6"/>
      <c r="G41" s="6"/>
      <c r="H41" s="6"/>
      <c r="I41" s="6"/>
      <c r="J41" s="6"/>
      <c r="K41" s="6"/>
      <c r="L41" s="6"/>
      <c r="M41" s="6"/>
    </row>
    <row r="42" spans="1:13" ht="12.75" customHeight="1">
      <c r="A42" s="5"/>
      <c r="B42" s="6"/>
      <c r="C42" s="6"/>
      <c r="D42" s="6"/>
      <c r="E42" s="6"/>
      <c r="F42" s="6"/>
      <c r="G42" s="6"/>
      <c r="H42" s="6"/>
      <c r="I42" s="6"/>
      <c r="J42" s="6"/>
      <c r="K42" s="6"/>
      <c r="L42" s="6"/>
      <c r="M42" s="6"/>
    </row>
    <row r="43" spans="1:13" ht="12.75" customHeight="1">
      <c r="A43" s="5"/>
      <c r="B43" s="6"/>
      <c r="C43" s="6"/>
      <c r="D43" s="6"/>
      <c r="E43" s="6"/>
      <c r="F43" s="6"/>
      <c r="G43" s="6"/>
      <c r="H43" s="6"/>
      <c r="I43" s="6"/>
      <c r="J43" s="6"/>
      <c r="K43" s="6"/>
      <c r="L43" s="6"/>
      <c r="M43" s="6"/>
    </row>
    <row r="44" spans="1:13" ht="12.75" customHeight="1">
      <c r="A44" s="5"/>
      <c r="B44" s="6"/>
      <c r="C44" s="6"/>
      <c r="D44" s="6"/>
      <c r="E44" s="6"/>
      <c r="F44" s="6"/>
      <c r="G44" s="6"/>
      <c r="H44" s="6"/>
      <c r="I44" s="6"/>
      <c r="J44" s="6"/>
      <c r="K44" s="6"/>
      <c r="L44" s="6"/>
      <c r="M44" s="6"/>
    </row>
    <row r="45" spans="1:13" ht="12.75" customHeight="1">
      <c r="A45" s="5"/>
      <c r="B45" s="6"/>
      <c r="C45" s="6"/>
      <c r="D45" s="6"/>
      <c r="E45" s="6"/>
      <c r="F45" s="6"/>
      <c r="G45" s="6"/>
      <c r="H45" s="6"/>
      <c r="I45" s="6"/>
      <c r="J45" s="6"/>
      <c r="K45" s="6"/>
      <c r="L45" s="6"/>
      <c r="M45" s="6"/>
    </row>
    <row r="46" spans="1:13" ht="12.75" customHeight="1">
      <c r="A46" s="5"/>
      <c r="B46" s="6"/>
      <c r="C46" s="6"/>
      <c r="D46" s="6"/>
      <c r="E46" s="6"/>
      <c r="F46" s="6"/>
      <c r="G46" s="6"/>
      <c r="H46" s="6"/>
      <c r="I46" s="6"/>
      <c r="J46" s="6"/>
      <c r="K46" s="6"/>
      <c r="L46" s="6"/>
      <c r="M46" s="6"/>
    </row>
    <row r="47" spans="1:13" ht="13.9" customHeight="1">
      <c r="A47" s="5"/>
      <c r="B47" s="6"/>
      <c r="C47" s="585" t="s">
        <v>115</v>
      </c>
      <c r="D47" s="652"/>
      <c r="E47" s="652"/>
      <c r="F47" s="652"/>
      <c r="G47" s="652"/>
      <c r="H47" s="652"/>
      <c r="I47" s="652"/>
      <c r="J47" s="652"/>
      <c r="K47" s="6"/>
      <c r="L47" s="6"/>
      <c r="M47" s="6"/>
    </row>
    <row r="48" spans="1:13" ht="12.75" customHeight="1">
      <c r="A48" s="5"/>
      <c r="B48" s="6"/>
      <c r="C48" s="652"/>
      <c r="D48" s="652"/>
      <c r="E48" s="652"/>
      <c r="F48" s="652"/>
      <c r="G48" s="652"/>
      <c r="H48" s="652"/>
      <c r="I48" s="652"/>
      <c r="J48" s="652"/>
      <c r="K48" s="6"/>
      <c r="L48" s="6"/>
      <c r="M48" s="6"/>
    </row>
    <row r="49" spans="1:13" ht="12.75" customHeight="1">
      <c r="A49" s="5"/>
      <c r="B49" s="6"/>
      <c r="C49" s="6"/>
      <c r="D49" s="6"/>
      <c r="E49" s="6"/>
      <c r="F49" s="6"/>
      <c r="G49" s="6"/>
      <c r="H49" s="6"/>
      <c r="I49" s="6"/>
      <c r="J49" s="6"/>
      <c r="K49" s="6"/>
      <c r="L49" s="6"/>
      <c r="M49" s="6"/>
    </row>
    <row r="50" spans="1:13" ht="12.75" customHeight="1">
      <c r="A50" s="5"/>
      <c r="B50" s="6"/>
      <c r="C50" s="38" t="s">
        <v>116</v>
      </c>
      <c r="D50" s="6"/>
      <c r="E50" s="6"/>
      <c r="F50" s="6"/>
      <c r="G50" s="6"/>
      <c r="H50" s="6"/>
      <c r="I50" s="6"/>
      <c r="J50" s="6"/>
      <c r="K50" s="6"/>
      <c r="L50" s="6"/>
      <c r="M50" s="6"/>
    </row>
    <row r="51" spans="1:13" ht="12.75" customHeight="1">
      <c r="A51" s="5"/>
      <c r="B51" s="6"/>
      <c r="C51" s="6"/>
      <c r="D51" s="6"/>
      <c r="E51" s="6"/>
      <c r="F51" s="6"/>
      <c r="G51" s="6"/>
      <c r="H51" s="6"/>
      <c r="I51" s="6"/>
      <c r="J51" s="6"/>
      <c r="K51" s="6"/>
      <c r="L51" s="6"/>
      <c r="M51" s="6"/>
    </row>
    <row r="52" spans="1:13" ht="12.75" customHeight="1">
      <c r="A52" s="5"/>
      <c r="B52" s="6"/>
      <c r="C52" s="6"/>
      <c r="D52" s="6"/>
      <c r="E52" s="6"/>
      <c r="F52" s="6"/>
      <c r="G52" s="6"/>
      <c r="H52" s="6"/>
      <c r="I52" s="6"/>
      <c r="J52" s="6"/>
      <c r="K52" s="6"/>
      <c r="L52" s="6"/>
      <c r="M52" s="6"/>
    </row>
    <row r="53" spans="1:13" ht="12.75" customHeight="1">
      <c r="A53" s="5"/>
      <c r="B53" s="6"/>
      <c r="C53" s="6"/>
      <c r="D53" s="6"/>
      <c r="E53" s="6"/>
      <c r="F53" s="6"/>
      <c r="G53" s="6"/>
      <c r="H53" s="6"/>
      <c r="I53" s="6"/>
      <c r="J53" s="6"/>
      <c r="K53" s="6"/>
      <c r="L53" s="6"/>
      <c r="M53" s="6"/>
    </row>
    <row r="54" spans="1:13" ht="12.75" customHeight="1">
      <c r="A54" s="5"/>
      <c r="B54" s="6"/>
      <c r="C54" s="6"/>
      <c r="D54" s="6"/>
      <c r="E54" s="6"/>
      <c r="F54" s="6"/>
      <c r="G54" s="6"/>
      <c r="H54" s="6"/>
      <c r="I54" s="6"/>
      <c r="J54" s="6"/>
      <c r="K54" s="6"/>
      <c r="L54" s="6"/>
      <c r="M54" s="6"/>
    </row>
    <row r="55" spans="1:13" ht="12.75" customHeight="1">
      <c r="A55" s="5"/>
      <c r="B55" s="6"/>
      <c r="C55" s="6"/>
      <c r="D55" s="6"/>
      <c r="E55" s="6"/>
      <c r="F55" s="6"/>
      <c r="G55" s="6"/>
      <c r="H55" s="6"/>
      <c r="I55" s="6"/>
      <c r="J55" s="6"/>
      <c r="K55" s="6"/>
      <c r="L55" s="6"/>
      <c r="M55" s="6"/>
    </row>
    <row r="56" spans="1:13" ht="12.75" customHeight="1">
      <c r="A56" s="5"/>
      <c r="B56" s="6"/>
      <c r="C56" s="6"/>
      <c r="D56" s="6"/>
      <c r="E56" s="6"/>
      <c r="F56" s="6"/>
      <c r="G56" s="6"/>
      <c r="H56" s="6"/>
      <c r="I56" s="6"/>
      <c r="J56" s="6"/>
      <c r="K56" s="6"/>
      <c r="L56" s="6"/>
      <c r="M56" s="6"/>
    </row>
    <row r="57" spans="1:13" ht="12.75" customHeight="1">
      <c r="A57" s="5"/>
      <c r="B57" s="6"/>
      <c r="C57" s="6"/>
      <c r="D57" s="6"/>
      <c r="E57" s="6"/>
      <c r="F57" s="6"/>
      <c r="G57" s="6"/>
      <c r="H57" s="6"/>
      <c r="I57" s="6"/>
      <c r="J57" s="6"/>
      <c r="K57" s="6"/>
      <c r="L57" s="6"/>
      <c r="M57" s="6"/>
    </row>
    <row r="58" spans="1:13" ht="12.75" customHeight="1">
      <c r="A58" s="5"/>
      <c r="B58" s="6"/>
      <c r="C58" s="6"/>
      <c r="D58" s="6"/>
      <c r="E58" s="6"/>
      <c r="F58" s="6"/>
      <c r="G58" s="6"/>
      <c r="H58" s="6"/>
      <c r="I58" s="6"/>
      <c r="J58" s="6"/>
      <c r="K58" s="6"/>
      <c r="L58" s="6"/>
      <c r="M58" s="6"/>
    </row>
    <row r="59" spans="1:13" ht="12.75" customHeight="1">
      <c r="A59" s="5"/>
      <c r="B59" s="6"/>
      <c r="C59" s="6"/>
      <c r="D59" s="6"/>
      <c r="E59" s="6"/>
      <c r="F59" s="6"/>
      <c r="G59" s="6"/>
      <c r="H59" s="6"/>
      <c r="I59" s="6"/>
      <c r="J59" s="6"/>
      <c r="K59" s="6"/>
      <c r="L59" s="6"/>
      <c r="M59" s="6"/>
    </row>
    <row r="60" spans="1:13" ht="13.9" customHeight="1">
      <c r="A60" s="5"/>
      <c r="B60" s="6"/>
      <c r="C60" s="585" t="s">
        <v>117</v>
      </c>
      <c r="D60" s="586"/>
      <c r="E60" s="586"/>
      <c r="F60" s="586"/>
      <c r="G60" s="586"/>
      <c r="H60" s="586"/>
      <c r="I60" s="586"/>
      <c r="J60" s="652"/>
      <c r="K60" s="6"/>
      <c r="L60" s="6"/>
      <c r="M60" s="6"/>
    </row>
    <row r="61" spans="1:13" ht="12.75" customHeight="1">
      <c r="A61" s="5"/>
      <c r="B61" s="6"/>
      <c r="C61" s="6"/>
      <c r="D61" s="6"/>
      <c r="E61" s="6"/>
      <c r="F61" s="6"/>
      <c r="G61" s="6"/>
      <c r="H61" s="6"/>
      <c r="I61" s="6"/>
      <c r="J61" s="6"/>
      <c r="K61" s="6"/>
      <c r="L61" s="6"/>
      <c r="M61" s="6"/>
    </row>
    <row r="62" spans="1:13" ht="12.75" customHeight="1">
      <c r="A62" s="5"/>
      <c r="B62" s="6"/>
      <c r="C62" s="6"/>
      <c r="D62" s="6"/>
      <c r="E62" s="6"/>
      <c r="F62" s="6"/>
      <c r="G62" s="6"/>
      <c r="H62" s="6"/>
      <c r="I62" s="6"/>
      <c r="J62" s="6"/>
      <c r="K62" s="6"/>
      <c r="L62" s="6"/>
      <c r="M62" s="6"/>
    </row>
    <row r="63" spans="1:13" ht="12.75" customHeight="1">
      <c r="A63" s="5"/>
      <c r="B63" s="6"/>
      <c r="C63" s="6"/>
      <c r="D63" s="6"/>
      <c r="E63" s="6"/>
      <c r="F63" s="6"/>
      <c r="G63" s="6"/>
      <c r="H63" s="6"/>
      <c r="I63" s="6"/>
      <c r="J63" s="6"/>
      <c r="K63" s="6"/>
      <c r="L63" s="6"/>
      <c r="M63" s="6"/>
    </row>
    <row r="64" spans="1:13" ht="12.75" customHeight="1">
      <c r="A64" s="5"/>
      <c r="B64" s="6"/>
      <c r="C64" s="6"/>
      <c r="D64" s="6"/>
      <c r="E64" s="6"/>
      <c r="F64" s="6"/>
      <c r="G64" s="6"/>
      <c r="H64" s="6"/>
      <c r="I64" s="6"/>
      <c r="J64" s="6"/>
      <c r="K64" s="6"/>
      <c r="L64" s="6"/>
      <c r="M64" s="6"/>
    </row>
    <row r="65" spans="1:13" ht="12.75" customHeight="1">
      <c r="A65" s="5"/>
      <c r="B65" s="6"/>
      <c r="C65" s="6"/>
      <c r="D65" s="6"/>
      <c r="E65" s="6"/>
      <c r="F65" s="6"/>
      <c r="G65" s="6"/>
      <c r="H65" s="6"/>
      <c r="I65" s="6"/>
      <c r="J65" s="6"/>
      <c r="K65" s="6"/>
      <c r="L65" s="6"/>
      <c r="M65" s="6"/>
    </row>
    <row r="66" spans="1:13" ht="12.75" customHeight="1">
      <c r="A66" s="5"/>
      <c r="B66" s="6"/>
      <c r="C66" s="6"/>
      <c r="D66" s="6"/>
      <c r="E66" s="6"/>
      <c r="F66" s="6"/>
      <c r="G66" s="6"/>
      <c r="H66" s="6"/>
      <c r="I66" s="6"/>
      <c r="J66" s="6"/>
      <c r="K66" s="6"/>
      <c r="L66" s="6"/>
      <c r="M66" s="6"/>
    </row>
    <row r="67" spans="1:13" ht="12.75" customHeight="1">
      <c r="A67" s="5"/>
      <c r="B67" s="6"/>
      <c r="C67" s="6"/>
      <c r="D67" s="6"/>
      <c r="E67" s="6"/>
      <c r="F67" s="6"/>
      <c r="G67" s="6"/>
      <c r="H67" s="6"/>
      <c r="I67" s="6"/>
      <c r="J67" s="6"/>
      <c r="K67" s="6"/>
      <c r="L67" s="6"/>
      <c r="M67" s="6"/>
    </row>
    <row r="68" spans="1:13" ht="12.75" customHeight="1">
      <c r="A68" s="5"/>
      <c r="B68" s="6"/>
      <c r="C68" s="6"/>
      <c r="D68" s="6"/>
      <c r="E68" s="6"/>
      <c r="F68" s="6"/>
      <c r="G68" s="6"/>
      <c r="H68" s="6"/>
      <c r="I68" s="6"/>
      <c r="J68" s="6"/>
      <c r="K68" s="6"/>
      <c r="L68" s="6"/>
      <c r="M68" s="6"/>
    </row>
    <row r="69" spans="1:13" ht="15.75" customHeight="1">
      <c r="A69" s="5"/>
      <c r="B69" s="6"/>
      <c r="C69" s="604" t="s">
        <v>118</v>
      </c>
      <c r="D69" s="606"/>
      <c r="E69" s="606"/>
      <c r="F69" s="606"/>
      <c r="G69" s="606"/>
      <c r="H69" s="606"/>
      <c r="I69" s="606"/>
      <c r="J69" s="606"/>
      <c r="K69" s="6"/>
      <c r="L69" s="6"/>
      <c r="M69" s="6"/>
    </row>
    <row r="70" spans="1:13" ht="12.75" customHeight="1">
      <c r="A70" s="5"/>
      <c r="B70" s="6"/>
      <c r="C70" s="6"/>
      <c r="D70" s="6"/>
      <c r="E70" s="6"/>
      <c r="F70" s="6"/>
      <c r="G70" s="6"/>
      <c r="H70" s="6"/>
      <c r="I70" s="6"/>
      <c r="J70" s="6"/>
      <c r="K70" s="6"/>
      <c r="L70" s="6"/>
      <c r="M70" s="6"/>
    </row>
    <row r="71" spans="1:13" ht="12.75" customHeight="1">
      <c r="A71" s="5"/>
      <c r="B71" s="6"/>
      <c r="C71" s="6"/>
      <c r="D71" s="6"/>
      <c r="E71" s="6"/>
      <c r="F71" s="6"/>
      <c r="G71" s="6"/>
      <c r="H71" s="6"/>
      <c r="I71" s="6"/>
      <c r="J71" s="6"/>
      <c r="K71" s="6"/>
      <c r="L71" s="6"/>
      <c r="M71" s="6"/>
    </row>
    <row r="72" spans="1:13" ht="12.75" customHeight="1">
      <c r="A72" s="5"/>
      <c r="B72" s="6"/>
      <c r="C72" s="6"/>
      <c r="D72" s="6"/>
      <c r="E72" s="6"/>
      <c r="F72" s="6"/>
      <c r="G72" s="6"/>
      <c r="H72" s="6"/>
      <c r="I72" s="6"/>
      <c r="J72" s="6"/>
      <c r="K72" s="6"/>
      <c r="L72" s="6"/>
      <c r="M72" s="6"/>
    </row>
    <row r="73" spans="1:13" ht="12.75" customHeight="1">
      <c r="A73" s="5"/>
      <c r="B73" s="6"/>
      <c r="C73" s="6"/>
      <c r="D73" s="6"/>
      <c r="E73" s="6"/>
      <c r="F73" s="6"/>
      <c r="G73" s="6"/>
      <c r="H73" s="6"/>
      <c r="I73" s="6"/>
      <c r="J73" s="6"/>
      <c r="K73" s="6"/>
      <c r="L73" s="6"/>
      <c r="M73" s="6"/>
    </row>
    <row r="74" spans="1:13" ht="12.75" customHeight="1">
      <c r="A74" s="5"/>
      <c r="B74" s="6"/>
      <c r="C74" s="6"/>
      <c r="D74" s="6"/>
      <c r="E74" s="6"/>
      <c r="F74" s="6"/>
      <c r="G74" s="6"/>
      <c r="H74" s="6"/>
      <c r="I74" s="6"/>
      <c r="J74" s="6"/>
      <c r="K74" s="6"/>
      <c r="L74" s="6"/>
      <c r="M74" s="6"/>
    </row>
    <row r="75" spans="1:13" ht="12.75" customHeight="1">
      <c r="A75" s="5"/>
      <c r="B75" s="6"/>
      <c r="C75" s="604" t="s">
        <v>119</v>
      </c>
      <c r="D75" s="606"/>
      <c r="E75" s="606"/>
      <c r="F75" s="606"/>
      <c r="G75" s="606"/>
      <c r="H75" s="606"/>
      <c r="I75" s="606"/>
      <c r="J75" s="606"/>
      <c r="K75" s="6"/>
      <c r="L75" s="6"/>
      <c r="M75" s="6"/>
    </row>
    <row r="76" spans="1:13" ht="12.75" customHeight="1">
      <c r="A76" s="5"/>
      <c r="B76" s="6"/>
      <c r="C76" s="6"/>
      <c r="D76" s="6"/>
      <c r="E76" s="6"/>
      <c r="F76" s="6"/>
      <c r="G76" s="6"/>
      <c r="H76" s="6"/>
      <c r="I76" s="6"/>
      <c r="J76" s="6"/>
      <c r="K76" s="6"/>
      <c r="L76" s="6"/>
      <c r="M76" s="6"/>
    </row>
    <row r="77" spans="1:13" s="563" customFormat="1" ht="15.75" customHeight="1">
      <c r="A77" s="5"/>
      <c r="B77" s="578" t="s">
        <v>11</v>
      </c>
      <c r="C77" s="578"/>
      <c r="D77" s="578"/>
      <c r="E77" s="578"/>
      <c r="F77" s="578"/>
      <c r="G77" s="579" t="s">
        <v>12</v>
      </c>
      <c r="H77" s="579"/>
      <c r="I77" s="579"/>
      <c r="J77" s="579"/>
      <c r="K77" s="6"/>
      <c r="L77" s="6"/>
      <c r="M77" s="6"/>
    </row>
    <row r="78" spans="1:13" s="563" customFormat="1" ht="12.75" customHeight="1"/>
  </sheetData>
  <mergeCells count="14">
    <mergeCell ref="F2:J2"/>
    <mergeCell ref="B6:F6"/>
    <mergeCell ref="C8:J10"/>
    <mergeCell ref="B77:F77"/>
    <mergeCell ref="G77:J77"/>
    <mergeCell ref="C38:E38"/>
    <mergeCell ref="C13:J14"/>
    <mergeCell ref="C28:J28"/>
    <mergeCell ref="C47:J48"/>
    <mergeCell ref="C60:J60"/>
    <mergeCell ref="C69:J69"/>
    <mergeCell ref="C75:J75"/>
    <mergeCell ref="G6:J6"/>
    <mergeCell ref="B11:J11"/>
  </mergeCells>
  <hyperlinks>
    <hyperlink ref="B4" location="Ejercicios!A1" display="Volver a ejercicios" xr:uid="{00000000-0004-0000-0700-000000000000}"/>
    <hyperlink ref="J4" location="Índice!A1" display="Volver al índice" xr:uid="{00000000-0004-0000-0700-000001000000}"/>
  </hyperlinks>
  <pageMargins left="0.75" right="0.75" top="1" bottom="1" header="0.5" footer="0.5"/>
  <pageSetup scale="63" orientation="portrait"/>
  <headerFooter>
    <oddFooter>&amp;R&amp;"Arial,Regular"&amp;10&amp;K000000Rta_5.5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5"/>
  <sheetViews>
    <sheetView showGridLines="0" workbookViewId="0">
      <selection activeCell="M15" sqref="M15"/>
    </sheetView>
  </sheetViews>
  <sheetFormatPr baseColWidth="10" defaultColWidth="9.28515625" defaultRowHeight="12.75" customHeight="1"/>
  <cols>
    <col min="1" max="1" width="9.28515625" style="1" customWidth="1"/>
    <col min="2" max="2" width="5.28515625" style="1" customWidth="1"/>
    <col min="3" max="3" width="11" style="1" customWidth="1"/>
    <col min="4" max="4" width="10.42578125" style="1" customWidth="1"/>
    <col min="5" max="5" width="10" style="1" customWidth="1"/>
    <col min="6" max="6" width="11.42578125" style="1" customWidth="1"/>
    <col min="7" max="7" width="13.28515625" style="1" customWidth="1"/>
    <col min="8" max="8" width="13.42578125" style="1" customWidth="1"/>
    <col min="9" max="9" width="8.7109375" style="1" customWidth="1"/>
    <col min="10" max="12" width="9.28515625" style="1" customWidth="1"/>
    <col min="13" max="14" width="9.28515625" style="563" customWidth="1"/>
    <col min="15" max="16384" width="9.28515625" style="1"/>
  </cols>
  <sheetData>
    <row r="1" spans="1:13" ht="12.75" customHeight="1">
      <c r="A1" s="2"/>
      <c r="B1" s="3"/>
      <c r="C1" s="3"/>
      <c r="D1" s="3"/>
      <c r="E1" s="3"/>
      <c r="F1" s="3"/>
      <c r="G1" s="3"/>
      <c r="H1" s="3"/>
      <c r="I1" s="3"/>
      <c r="J1" s="3"/>
      <c r="K1" s="3"/>
      <c r="L1" s="3"/>
      <c r="M1" s="3"/>
    </row>
    <row r="2" spans="1:13" ht="12.75" customHeight="1">
      <c r="A2" s="5"/>
      <c r="B2" s="6"/>
      <c r="C2" s="6"/>
      <c r="D2" s="576" t="s">
        <v>1</v>
      </c>
      <c r="E2" s="577"/>
      <c r="F2" s="577"/>
      <c r="G2" s="577"/>
      <c r="H2" s="577"/>
      <c r="I2" s="6"/>
      <c r="J2" s="6"/>
      <c r="K2" s="6"/>
      <c r="L2" s="6"/>
      <c r="M2" s="6"/>
    </row>
    <row r="3" spans="1:13" ht="12.75" customHeight="1">
      <c r="A3" s="5"/>
      <c r="B3" s="6"/>
      <c r="C3" s="6"/>
      <c r="D3" s="6"/>
      <c r="E3" s="6"/>
      <c r="F3" s="10"/>
      <c r="G3" s="10"/>
      <c r="H3" s="10"/>
      <c r="I3" s="6"/>
      <c r="J3" s="6"/>
      <c r="K3" s="6"/>
      <c r="L3" s="6"/>
      <c r="M3" s="6"/>
    </row>
    <row r="4" spans="1:13" ht="12.75" customHeight="1">
      <c r="A4" s="5"/>
      <c r="B4" s="560" t="s">
        <v>437</v>
      </c>
      <c r="C4" s="217"/>
      <c r="D4" s="6"/>
      <c r="E4" s="6"/>
      <c r="F4" s="10"/>
      <c r="G4" s="10"/>
      <c r="H4" s="559" t="s">
        <v>417</v>
      </c>
      <c r="I4" s="6"/>
      <c r="J4" s="6"/>
      <c r="K4" s="6"/>
      <c r="L4" s="6"/>
      <c r="M4" s="6"/>
    </row>
    <row r="5" spans="1:13" ht="12.75" customHeight="1">
      <c r="A5" s="5"/>
      <c r="B5" s="6"/>
      <c r="C5" s="6"/>
      <c r="D5" s="6"/>
      <c r="E5" s="6"/>
      <c r="F5" s="6"/>
      <c r="G5" s="6"/>
      <c r="H5" s="6"/>
      <c r="I5" s="6"/>
      <c r="J5" s="6"/>
      <c r="K5" s="6"/>
      <c r="L5" s="6"/>
      <c r="M5" s="6"/>
    </row>
    <row r="6" spans="1:13" ht="18.75" customHeight="1">
      <c r="A6" s="5"/>
      <c r="B6" s="578" t="s">
        <v>94</v>
      </c>
      <c r="C6" s="578"/>
      <c r="D6" s="578"/>
      <c r="E6" s="578"/>
      <c r="F6" s="564"/>
      <c r="G6" s="564"/>
      <c r="H6" s="564"/>
      <c r="I6" s="567"/>
      <c r="J6" s="218"/>
      <c r="K6" s="218"/>
      <c r="L6" s="6"/>
      <c r="M6" s="6"/>
    </row>
    <row r="7" spans="1:13" ht="12.75" customHeight="1">
      <c r="A7" s="5"/>
      <c r="B7" s="6"/>
      <c r="C7" s="6"/>
      <c r="D7" s="6"/>
      <c r="E7" s="6"/>
      <c r="F7" s="6"/>
      <c r="G7" s="6"/>
      <c r="H7" s="6"/>
      <c r="I7" s="6"/>
      <c r="J7" s="6"/>
      <c r="K7" s="6"/>
      <c r="L7" s="6"/>
      <c r="M7" s="6"/>
    </row>
    <row r="8" spans="1:13" ht="12.75" customHeight="1">
      <c r="A8" s="5"/>
      <c r="B8" s="219">
        <v>5.6</v>
      </c>
      <c r="C8" s="611" t="s">
        <v>245</v>
      </c>
      <c r="D8" s="612"/>
      <c r="E8" s="612"/>
      <c r="F8" s="612"/>
      <c r="G8" s="612"/>
      <c r="H8" s="612"/>
      <c r="I8" s="235"/>
      <c r="J8" s="235"/>
      <c r="K8" s="235"/>
      <c r="L8" s="235"/>
      <c r="M8" s="235"/>
    </row>
    <row r="9" spans="1:13" ht="12.75" customHeight="1">
      <c r="A9" s="5"/>
      <c r="B9" s="6"/>
      <c r="C9" s="612"/>
      <c r="D9" s="612"/>
      <c r="E9" s="612"/>
      <c r="F9" s="612"/>
      <c r="G9" s="612"/>
      <c r="H9" s="612"/>
      <c r="I9" s="235"/>
      <c r="J9" s="235"/>
      <c r="K9" s="235"/>
      <c r="L9" s="235"/>
      <c r="M9" s="235"/>
    </row>
    <row r="10" spans="1:13" ht="12.75" customHeight="1">
      <c r="A10" s="5"/>
      <c r="B10" s="6"/>
      <c r="C10" s="612"/>
      <c r="D10" s="612"/>
      <c r="E10" s="612"/>
      <c r="F10" s="612"/>
      <c r="G10" s="612"/>
      <c r="H10" s="612"/>
      <c r="I10" s="235"/>
      <c r="J10" s="235"/>
      <c r="K10" s="235"/>
      <c r="L10" s="235"/>
      <c r="M10" s="235"/>
    </row>
    <row r="11" spans="1:13" ht="12.75" customHeight="1">
      <c r="A11" s="5"/>
      <c r="B11" s="6"/>
      <c r="C11" s="612"/>
      <c r="D11" s="612"/>
      <c r="E11" s="612"/>
      <c r="F11" s="612"/>
      <c r="G11" s="612"/>
      <c r="H11" s="612"/>
      <c r="I11" s="62"/>
      <c r="J11" s="62"/>
      <c r="K11" s="62"/>
      <c r="L11" s="62"/>
      <c r="M11" s="62"/>
    </row>
    <row r="12" spans="1:13" ht="12.75" customHeight="1">
      <c r="A12" s="5"/>
      <c r="B12" s="6"/>
      <c r="C12" s="612"/>
      <c r="D12" s="612"/>
      <c r="E12" s="612"/>
      <c r="F12" s="612"/>
      <c r="G12" s="612"/>
      <c r="H12" s="612"/>
      <c r="I12" s="62"/>
      <c r="J12" s="62"/>
      <c r="K12" s="62"/>
      <c r="L12" s="62"/>
      <c r="M12" s="62"/>
    </row>
    <row r="13" spans="1:13" ht="12.75" customHeight="1">
      <c r="A13" s="5"/>
      <c r="B13" s="6"/>
      <c r="C13" s="612"/>
      <c r="D13" s="612"/>
      <c r="E13" s="612"/>
      <c r="F13" s="612"/>
      <c r="G13" s="612"/>
      <c r="H13" s="612"/>
      <c r="I13" s="62"/>
      <c r="J13" s="62"/>
      <c r="K13" s="62"/>
      <c r="L13" s="62"/>
      <c r="M13" s="62"/>
    </row>
    <row r="14" spans="1:13" ht="18.75" customHeight="1">
      <c r="A14" s="5"/>
      <c r="B14" s="578" t="s">
        <v>95</v>
      </c>
      <c r="C14" s="578"/>
      <c r="D14" s="578"/>
      <c r="E14" s="578"/>
      <c r="F14" s="578"/>
      <c r="G14" s="578"/>
      <c r="H14" s="578"/>
      <c r="I14" s="233"/>
      <c r="J14" s="233"/>
      <c r="K14" s="233"/>
      <c r="L14" s="6"/>
      <c r="M14" s="6"/>
    </row>
    <row r="15" spans="1:13" ht="12.75" customHeight="1">
      <c r="A15" s="5"/>
      <c r="B15" s="6"/>
      <c r="C15" s="6"/>
      <c r="D15" s="6"/>
      <c r="E15" s="6"/>
      <c r="F15" s="6"/>
      <c r="G15" s="6"/>
      <c r="H15" s="6"/>
      <c r="I15" s="6"/>
      <c r="J15" s="6"/>
      <c r="K15" s="6"/>
      <c r="L15" s="6"/>
      <c r="M15" s="6"/>
    </row>
    <row r="16" spans="1:13" ht="12.75" customHeight="1">
      <c r="A16" s="5"/>
      <c r="B16" s="41"/>
      <c r="C16" s="38" t="s">
        <v>120</v>
      </c>
      <c r="D16" s="41"/>
      <c r="E16" s="41"/>
      <c r="F16" s="239"/>
      <c r="G16" s="41"/>
      <c r="H16" s="239"/>
      <c r="I16" s="6"/>
      <c r="J16" s="6"/>
      <c r="K16" s="6"/>
      <c r="L16" s="6"/>
      <c r="M16" s="6"/>
    </row>
    <row r="17" spans="1:13" ht="12.75" customHeight="1">
      <c r="A17" s="5"/>
      <c r="B17" s="41"/>
      <c r="C17" s="41"/>
      <c r="D17" s="41"/>
      <c r="E17" s="41"/>
      <c r="F17" s="239"/>
      <c r="G17" s="41"/>
      <c r="H17" s="41"/>
      <c r="I17" s="6"/>
      <c r="J17" s="6"/>
      <c r="K17" s="6"/>
      <c r="L17" s="6"/>
      <c r="M17" s="6"/>
    </row>
    <row r="18" spans="1:13" ht="14.25" customHeight="1">
      <c r="A18" s="5"/>
      <c r="B18" s="547"/>
      <c r="C18" s="548" t="s">
        <v>378</v>
      </c>
      <c r="D18" s="549"/>
      <c r="E18" s="549"/>
      <c r="F18" s="241"/>
      <c r="G18" s="105"/>
      <c r="H18" s="41"/>
      <c r="I18" s="6"/>
      <c r="J18" s="6"/>
      <c r="K18" s="6"/>
      <c r="L18" s="6"/>
      <c r="M18" s="6"/>
    </row>
    <row r="19" spans="1:13" ht="12.75" customHeight="1">
      <c r="A19" s="5"/>
      <c r="B19" s="547"/>
      <c r="C19" s="547"/>
      <c r="D19" s="550"/>
      <c r="E19" s="550"/>
      <c r="F19" s="239"/>
      <c r="G19" s="41"/>
      <c r="H19" s="41"/>
      <c r="I19" s="6"/>
      <c r="J19" s="6"/>
      <c r="K19" s="6"/>
      <c r="L19" s="6"/>
      <c r="M19" s="6"/>
    </row>
    <row r="20" spans="1:13" ht="12.75" customHeight="1">
      <c r="A20" s="5"/>
      <c r="B20" s="547"/>
      <c r="C20" s="551" t="s">
        <v>121</v>
      </c>
      <c r="D20" s="552"/>
      <c r="E20" s="553"/>
      <c r="F20" s="239"/>
      <c r="G20" s="41"/>
      <c r="H20" s="41"/>
      <c r="I20" s="6"/>
      <c r="J20" s="6"/>
      <c r="K20" s="6"/>
      <c r="L20" s="6"/>
      <c r="M20" s="6"/>
    </row>
    <row r="21" spans="1:13" ht="12.75" customHeight="1">
      <c r="A21" s="5"/>
      <c r="B21" s="547"/>
      <c r="C21" s="547"/>
      <c r="D21" s="552"/>
      <c r="E21" s="553"/>
      <c r="F21" s="239"/>
      <c r="G21" s="41"/>
      <c r="H21" s="41"/>
      <c r="I21" s="6"/>
      <c r="J21" s="6"/>
      <c r="K21" s="6"/>
      <c r="L21" s="6"/>
      <c r="M21" s="6"/>
    </row>
    <row r="22" spans="1:13" ht="12.75" customHeight="1">
      <c r="A22" s="5"/>
      <c r="B22" s="547"/>
      <c r="C22" s="554"/>
      <c r="D22" s="550"/>
      <c r="E22" s="550"/>
      <c r="F22" s="239"/>
      <c r="G22" s="41"/>
      <c r="H22" s="41"/>
      <c r="I22" s="6"/>
      <c r="J22" s="6"/>
      <c r="K22" s="6"/>
      <c r="L22" s="6"/>
      <c r="M22" s="6"/>
    </row>
    <row r="23" spans="1:13" ht="12.75" customHeight="1">
      <c r="A23" s="5"/>
      <c r="B23" s="547"/>
      <c r="C23" s="547"/>
      <c r="D23" s="555"/>
      <c r="E23" s="555"/>
      <c r="F23" s="239"/>
      <c r="G23" s="586"/>
      <c r="H23" s="586"/>
      <c r="I23" s="6"/>
      <c r="J23" s="6"/>
      <c r="K23" s="6"/>
      <c r="L23" s="6"/>
      <c r="M23" s="6"/>
    </row>
    <row r="24" spans="1:13" ht="12.75" customHeight="1">
      <c r="A24" s="5"/>
      <c r="B24" s="547"/>
      <c r="C24" s="551" t="s">
        <v>122</v>
      </c>
      <c r="D24" s="547"/>
      <c r="E24" s="547"/>
      <c r="F24" s="239"/>
      <c r="G24" s="41"/>
      <c r="H24" s="41"/>
      <c r="I24" s="6"/>
      <c r="J24" s="6"/>
      <c r="K24" s="6"/>
      <c r="L24" s="6"/>
      <c r="M24" s="6"/>
    </row>
    <row r="25" spans="1:13" ht="12.75" customHeight="1">
      <c r="A25" s="5"/>
      <c r="B25" s="547"/>
      <c r="C25" s="547"/>
      <c r="D25" s="547"/>
      <c r="E25" s="547"/>
      <c r="F25" s="239"/>
      <c r="G25" s="41"/>
      <c r="H25" s="41"/>
      <c r="I25" s="6"/>
      <c r="J25" s="6"/>
      <c r="K25" s="6"/>
      <c r="L25" s="6"/>
      <c r="M25" s="6"/>
    </row>
    <row r="26" spans="1:13" ht="12.75" customHeight="1">
      <c r="A26" s="5"/>
      <c r="B26" s="547"/>
      <c r="C26" s="556" t="s">
        <v>123</v>
      </c>
      <c r="D26" s="547"/>
      <c r="E26" s="547"/>
      <c r="F26" s="239"/>
      <c r="G26" s="41"/>
      <c r="H26" s="41"/>
      <c r="I26" s="6"/>
      <c r="J26" s="6"/>
      <c r="K26" s="6"/>
      <c r="L26" s="6"/>
      <c r="M26" s="6"/>
    </row>
    <row r="27" spans="1:13" ht="12.75" customHeight="1">
      <c r="A27" s="5"/>
      <c r="B27" s="547"/>
      <c r="C27" s="547"/>
      <c r="D27" s="552"/>
      <c r="E27" s="547"/>
      <c r="F27" s="239"/>
      <c r="G27" s="41"/>
      <c r="H27" s="41"/>
      <c r="I27" s="6"/>
      <c r="J27" s="6"/>
      <c r="K27" s="6"/>
      <c r="L27" s="6"/>
      <c r="M27" s="6"/>
    </row>
    <row r="28" spans="1:13" ht="12.75" customHeight="1">
      <c r="A28" s="5"/>
      <c r="B28" s="547"/>
      <c r="C28" s="554"/>
      <c r="D28" s="547"/>
      <c r="E28" s="547"/>
      <c r="F28" s="239"/>
      <c r="G28" s="41"/>
      <c r="H28" s="41"/>
      <c r="I28" s="6"/>
      <c r="J28" s="6"/>
      <c r="K28" s="6"/>
      <c r="L28" s="6"/>
      <c r="M28" s="6"/>
    </row>
    <row r="29" spans="1:13" ht="12.75" customHeight="1">
      <c r="A29" s="5"/>
      <c r="B29" s="547"/>
      <c r="C29" s="547"/>
      <c r="D29" s="557"/>
      <c r="E29" s="557"/>
      <c r="F29" s="239"/>
      <c r="G29" s="41"/>
      <c r="H29" s="41"/>
      <c r="I29" s="6"/>
      <c r="J29" s="6"/>
      <c r="K29" s="6"/>
      <c r="L29" s="6"/>
      <c r="M29" s="6"/>
    </row>
    <row r="30" spans="1:13" ht="12.75" customHeight="1">
      <c r="A30" s="5"/>
      <c r="B30" s="547"/>
      <c r="C30" s="547"/>
      <c r="D30" s="547"/>
      <c r="E30" s="547"/>
      <c r="F30" s="239"/>
      <c r="G30" s="41"/>
      <c r="H30" s="41"/>
      <c r="I30" s="6"/>
      <c r="J30" s="6"/>
      <c r="K30" s="6"/>
      <c r="L30" s="6"/>
      <c r="M30" s="6"/>
    </row>
    <row r="31" spans="1:13" ht="13.5" customHeight="1">
      <c r="A31" s="5"/>
      <c r="B31" s="547"/>
      <c r="C31" s="556" t="s">
        <v>267</v>
      </c>
      <c r="D31" s="549"/>
      <c r="E31" s="547"/>
      <c r="F31" s="239"/>
      <c r="G31" s="41"/>
      <c r="H31" s="41"/>
      <c r="I31" s="6"/>
      <c r="J31" s="6"/>
      <c r="K31" s="6"/>
      <c r="L31" s="6"/>
      <c r="M31" s="6"/>
    </row>
    <row r="32" spans="1:13" ht="12.75" customHeight="1">
      <c r="A32" s="5"/>
      <c r="B32" s="547"/>
      <c r="C32" s="549"/>
      <c r="D32" s="549"/>
      <c r="E32" s="547"/>
      <c r="F32" s="239"/>
      <c r="G32" s="41"/>
      <c r="H32" s="41"/>
      <c r="I32" s="6"/>
      <c r="J32" s="6"/>
      <c r="K32" s="6"/>
      <c r="L32" s="6"/>
      <c r="M32" s="6"/>
    </row>
    <row r="33" spans="1:13" ht="12.75" customHeight="1">
      <c r="A33" s="5"/>
      <c r="B33" s="41"/>
      <c r="C33" s="41"/>
      <c r="D33" s="41"/>
      <c r="E33" s="41"/>
      <c r="F33" s="239"/>
      <c r="G33" s="41"/>
      <c r="H33" s="41"/>
      <c r="I33" s="6"/>
      <c r="J33" s="6"/>
      <c r="K33" s="6"/>
      <c r="L33" s="6"/>
      <c r="M33" s="6"/>
    </row>
    <row r="34" spans="1:13" s="563" customFormat="1" ht="15.75" customHeight="1">
      <c r="A34" s="5"/>
      <c r="B34" s="578" t="s">
        <v>11</v>
      </c>
      <c r="C34" s="578"/>
      <c r="D34" s="578"/>
      <c r="E34" s="578"/>
      <c r="F34" s="579" t="s">
        <v>12</v>
      </c>
      <c r="G34" s="579"/>
      <c r="H34" s="579"/>
      <c r="I34" s="6"/>
      <c r="J34" s="6"/>
      <c r="K34" s="6"/>
      <c r="L34" s="6"/>
      <c r="M34" s="6"/>
    </row>
    <row r="35" spans="1:13" s="563" customFormat="1" ht="12.75" customHeight="1"/>
  </sheetData>
  <mergeCells count="7">
    <mergeCell ref="F34:H34"/>
    <mergeCell ref="B34:E34"/>
    <mergeCell ref="D2:H2"/>
    <mergeCell ref="B6:E6"/>
    <mergeCell ref="C8:H13"/>
    <mergeCell ref="G23:H23"/>
    <mergeCell ref="B14:H14"/>
  </mergeCells>
  <hyperlinks>
    <hyperlink ref="B4" location="Ejercicios!A1" display="Volver a ejercicios" xr:uid="{00000000-0004-0000-0800-000000000000}"/>
    <hyperlink ref="H4" location="Índice!A1" display="Volver al índice" xr:uid="{00000000-0004-0000-0800-000001000000}"/>
  </hyperlinks>
  <pageMargins left="0.75" right="0.75" top="1" bottom="1" header="0.5" footer="0.5"/>
  <pageSetup scale="80" orientation="portrait"/>
  <headerFooter>
    <oddFooter>&amp;R&amp;"Arial,Regular"&amp;10&amp;K000000Rta_5.6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9"/>
  <sheetViews>
    <sheetView showGridLines="0" workbookViewId="0">
      <selection activeCell="O14" sqref="O14"/>
    </sheetView>
  </sheetViews>
  <sheetFormatPr baseColWidth="10" defaultColWidth="9.28515625" defaultRowHeight="12.75" customHeight="1"/>
  <cols>
    <col min="1" max="1" width="9.28515625" style="1" customWidth="1"/>
    <col min="2" max="2" width="4.7109375" style="1" customWidth="1"/>
    <col min="3" max="5" width="11.42578125" style="1" customWidth="1"/>
    <col min="6" max="6" width="14.28515625" style="1" customWidth="1"/>
    <col min="7" max="11" width="11.42578125" style="1" customWidth="1"/>
    <col min="12" max="12" width="8.7109375" style="1" customWidth="1"/>
    <col min="13" max="13" width="13.7109375" style="563" customWidth="1"/>
    <col min="14" max="14" width="9.28515625" style="563" customWidth="1"/>
    <col min="15" max="16384" width="9.28515625" style="1"/>
  </cols>
  <sheetData>
    <row r="1" spans="1:13" ht="13.9" customHeight="1">
      <c r="A1" s="2"/>
      <c r="B1" s="3"/>
      <c r="C1" s="3"/>
      <c r="D1" s="3"/>
      <c r="E1" s="3"/>
      <c r="F1" s="3"/>
      <c r="G1" s="3"/>
      <c r="H1" s="3"/>
      <c r="I1" s="3"/>
      <c r="J1" s="3"/>
      <c r="K1" s="3"/>
      <c r="L1" s="3"/>
      <c r="M1" s="3"/>
    </row>
    <row r="2" spans="1:13" ht="13.9" customHeight="1">
      <c r="A2" s="5"/>
      <c r="B2" s="6"/>
      <c r="C2" s="6"/>
      <c r="D2" s="6"/>
      <c r="E2" s="576" t="s">
        <v>1</v>
      </c>
      <c r="F2" s="577"/>
      <c r="G2" s="577"/>
      <c r="H2" s="577"/>
      <c r="I2" s="577"/>
      <c r="J2" s="577"/>
      <c r="K2" s="577"/>
      <c r="L2" s="6"/>
      <c r="M2" s="6"/>
    </row>
    <row r="3" spans="1:13" ht="13.9" customHeight="1">
      <c r="A3" s="5"/>
      <c r="B3" s="6"/>
      <c r="C3" s="6"/>
      <c r="D3" s="6"/>
      <c r="E3" s="6"/>
      <c r="F3" s="6"/>
      <c r="G3" s="10"/>
      <c r="H3" s="10"/>
      <c r="I3" s="10"/>
      <c r="J3" s="10"/>
      <c r="K3" s="10"/>
      <c r="L3" s="6"/>
      <c r="M3" s="6"/>
    </row>
    <row r="4" spans="1:13" ht="13.9" customHeight="1">
      <c r="A4" s="5"/>
      <c r="B4" s="638" t="s">
        <v>437</v>
      </c>
      <c r="C4" s="639"/>
      <c r="D4" s="639"/>
      <c r="E4" s="6"/>
      <c r="F4" s="6"/>
      <c r="G4" s="10"/>
      <c r="H4" s="10"/>
      <c r="I4" s="10"/>
      <c r="J4" s="602" t="s">
        <v>417</v>
      </c>
      <c r="K4" s="603"/>
      <c r="L4" s="6"/>
      <c r="M4" s="6"/>
    </row>
    <row r="5" spans="1:13" ht="13.9" customHeight="1">
      <c r="A5" s="5"/>
      <c r="B5" s="6"/>
      <c r="C5" s="6"/>
      <c r="D5" s="6"/>
      <c r="E5" s="6"/>
      <c r="F5" s="6"/>
      <c r="G5" s="6"/>
      <c r="H5" s="6"/>
      <c r="I5" s="6"/>
      <c r="J5" s="6"/>
      <c r="K5" s="6"/>
      <c r="L5" s="6"/>
      <c r="M5" s="6"/>
    </row>
    <row r="6" spans="1:13" ht="18.399999999999999" customHeight="1">
      <c r="A6" s="5"/>
      <c r="B6" s="578" t="s">
        <v>94</v>
      </c>
      <c r="C6" s="578"/>
      <c r="D6" s="578"/>
      <c r="E6" s="578"/>
      <c r="F6" s="578"/>
      <c r="G6" s="579"/>
      <c r="H6" s="579"/>
      <c r="I6" s="579"/>
      <c r="J6" s="579"/>
      <c r="K6" s="561"/>
      <c r="L6" s="6"/>
      <c r="M6" s="6"/>
    </row>
    <row r="7" spans="1:13" ht="13.9" customHeight="1">
      <c r="A7" s="5"/>
      <c r="B7" s="6"/>
      <c r="C7" s="6"/>
      <c r="D7" s="6"/>
      <c r="E7" s="6"/>
      <c r="F7" s="6"/>
      <c r="G7" s="6"/>
      <c r="H7" s="6"/>
      <c r="I7" s="6"/>
      <c r="J7" s="6"/>
      <c r="K7" s="6"/>
      <c r="L7" s="6"/>
      <c r="M7" s="6"/>
    </row>
    <row r="8" spans="1:13" ht="12.75" customHeight="1">
      <c r="A8" s="5"/>
      <c r="B8" s="178">
        <v>5.7</v>
      </c>
      <c r="C8" s="604" t="s">
        <v>17</v>
      </c>
      <c r="D8" s="606"/>
      <c r="E8" s="606"/>
      <c r="F8" s="606"/>
      <c r="G8" s="606"/>
      <c r="H8" s="606"/>
      <c r="I8" s="606"/>
      <c r="J8" s="606"/>
      <c r="K8" s="606"/>
      <c r="L8" s="235"/>
      <c r="M8" s="235"/>
    </row>
    <row r="9" spans="1:13" ht="13.9" customHeight="1">
      <c r="A9" s="5"/>
      <c r="B9" s="6"/>
      <c r="C9" s="606"/>
      <c r="D9" s="606"/>
      <c r="E9" s="606"/>
      <c r="F9" s="606"/>
      <c r="G9" s="606"/>
      <c r="H9" s="606"/>
      <c r="I9" s="606"/>
      <c r="J9" s="606"/>
      <c r="K9" s="606"/>
      <c r="L9" s="6"/>
      <c r="M9" s="6"/>
    </row>
    <row r="10" spans="1:13" ht="13.9" customHeight="1">
      <c r="A10" s="5"/>
      <c r="B10" s="6"/>
      <c r="C10" s="6"/>
      <c r="D10" s="6"/>
      <c r="E10" s="6"/>
      <c r="F10" s="6"/>
      <c r="G10" s="6"/>
      <c r="H10" s="6"/>
      <c r="I10" s="6"/>
      <c r="J10" s="6"/>
      <c r="K10" s="6"/>
      <c r="L10" s="6"/>
      <c r="M10" s="6"/>
    </row>
    <row r="11" spans="1:13" ht="18.399999999999999" customHeight="1">
      <c r="A11" s="5"/>
      <c r="B11" s="570"/>
      <c r="C11" s="570"/>
      <c r="D11" s="570"/>
      <c r="E11" s="570"/>
      <c r="F11" s="570"/>
      <c r="G11" s="570" t="s">
        <v>95</v>
      </c>
      <c r="H11" s="570"/>
      <c r="I11" s="570"/>
      <c r="J11" s="570"/>
      <c r="K11" s="570"/>
      <c r="L11" s="6"/>
      <c r="M11" s="6"/>
    </row>
    <row r="12" spans="1:13" ht="13.9" customHeight="1">
      <c r="A12" s="5"/>
      <c r="B12" s="6"/>
      <c r="C12" s="6"/>
      <c r="D12" s="6"/>
      <c r="E12" s="6"/>
      <c r="F12" s="6"/>
      <c r="G12" s="6"/>
      <c r="H12" s="6"/>
      <c r="I12" s="6"/>
      <c r="J12" s="6"/>
      <c r="K12" s="6"/>
      <c r="L12" s="6"/>
      <c r="M12" s="6"/>
    </row>
    <row r="13" spans="1:13" ht="13.9" customHeight="1">
      <c r="A13" s="5"/>
      <c r="B13" s="41"/>
      <c r="C13" s="585" t="s">
        <v>124</v>
      </c>
      <c r="D13" s="652"/>
      <c r="E13" s="652"/>
      <c r="F13" s="652"/>
      <c r="G13" s="652"/>
      <c r="H13" s="652"/>
      <c r="I13" s="652"/>
      <c r="J13" s="652"/>
      <c r="K13" s="652"/>
      <c r="L13" s="6"/>
      <c r="M13" s="6"/>
    </row>
    <row r="14" spans="1:13" ht="13.9" customHeight="1">
      <c r="A14" s="5"/>
      <c r="B14" s="6"/>
      <c r="C14" s="652"/>
      <c r="D14" s="652"/>
      <c r="E14" s="652"/>
      <c r="F14" s="652"/>
      <c r="G14" s="652"/>
      <c r="H14" s="652"/>
      <c r="I14" s="652"/>
      <c r="J14" s="652"/>
      <c r="K14" s="652"/>
      <c r="L14" s="6"/>
      <c r="M14" s="6"/>
    </row>
    <row r="15" spans="1:13" ht="13.9" customHeight="1">
      <c r="A15" s="5"/>
      <c r="B15" s="6"/>
      <c r="C15" s="237"/>
      <c r="D15" s="237"/>
      <c r="E15" s="237"/>
      <c r="F15" s="237"/>
      <c r="G15" s="237"/>
      <c r="H15" s="237"/>
      <c r="I15" s="237"/>
      <c r="J15" s="237"/>
      <c r="K15" s="237"/>
      <c r="L15" s="6"/>
      <c r="M15" s="6"/>
    </row>
    <row r="16" spans="1:13" ht="13.9" customHeight="1">
      <c r="A16" s="5"/>
      <c r="B16" s="6"/>
      <c r="C16" s="6"/>
      <c r="D16" s="6"/>
      <c r="E16" s="6"/>
      <c r="F16" s="6"/>
      <c r="G16" s="6"/>
      <c r="H16" s="6"/>
      <c r="I16" s="6"/>
      <c r="J16" s="6"/>
      <c r="K16" s="6"/>
      <c r="L16" s="6"/>
      <c r="M16" s="6"/>
    </row>
    <row r="17" spans="1:13" ht="17.649999999999999" customHeight="1">
      <c r="A17" s="5"/>
      <c r="B17" s="578" t="s">
        <v>11</v>
      </c>
      <c r="C17" s="578"/>
      <c r="D17" s="578"/>
      <c r="E17" s="578"/>
      <c r="F17" s="578"/>
      <c r="G17" s="579" t="s">
        <v>12</v>
      </c>
      <c r="H17" s="579"/>
      <c r="I17" s="579"/>
      <c r="J17" s="579"/>
      <c r="K17" s="579"/>
      <c r="L17" s="6"/>
      <c r="M17" s="6"/>
    </row>
    <row r="18" spans="1:13" s="563" customFormat="1" ht="17.649999999999999" customHeight="1">
      <c r="A18" s="5"/>
      <c r="B18" s="568"/>
      <c r="C18" s="568"/>
      <c r="D18" s="568"/>
      <c r="E18" s="568"/>
      <c r="F18" s="568"/>
      <c r="G18" s="569"/>
      <c r="H18" s="569"/>
      <c r="I18" s="569"/>
      <c r="J18" s="569"/>
      <c r="K18" s="569"/>
      <c r="L18" s="6"/>
      <c r="M18" s="6"/>
    </row>
    <row r="19" spans="1:13" s="563" customFormat="1" ht="12.75" customHeight="1"/>
  </sheetData>
  <mergeCells count="9">
    <mergeCell ref="G17:K17"/>
    <mergeCell ref="B17:F17"/>
    <mergeCell ref="E2:K2"/>
    <mergeCell ref="C13:K14"/>
    <mergeCell ref="J4:K4"/>
    <mergeCell ref="B4:D4"/>
    <mergeCell ref="B6:F6"/>
    <mergeCell ref="C8:K9"/>
    <mergeCell ref="G6:J6"/>
  </mergeCells>
  <hyperlinks>
    <hyperlink ref="B4" location="'Ejercicios'!R1C1" display="Volver a ejercicios" xr:uid="{00000000-0004-0000-0900-000000000000}"/>
    <hyperlink ref="J4" location="'Índice'!R1C1" display="Volver al índice" xr:uid="{00000000-0004-0000-0900-000001000000}"/>
    <hyperlink ref="B4:D4" location="Ejercicios!A1" display="Volver a ejercicios" xr:uid="{95774B05-350D-47B9-97DA-C90DFF7F868C}"/>
    <hyperlink ref="J4:K4" location="Índice!A1" display="Volver al índice" xr:uid="{BF2E262D-45A8-4493-AC79-896ABCD677BA}"/>
  </hyperlinks>
  <pageMargins left="0.75" right="0.75" top="1" bottom="1" header="0.5" footer="0.5"/>
  <pageSetup scale="96" orientation="landscape"/>
  <headerFooter>
    <oddFooter>&amp;R&amp;"Arial,Regular"&amp;10&amp;K000000Rta_5.7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EA1052FE-BAA5-49B2-AD5A-842B5051946C}"/>
</file>

<file path=customXml/itemProps2.xml><?xml version="1.0" encoding="utf-8"?>
<ds:datastoreItem xmlns:ds="http://schemas.openxmlformats.org/officeDocument/2006/customXml" ds:itemID="{6D41B558-8CFD-4437-9C37-D731291A7AF0}">
  <ds:schemaRefs>
    <ds:schemaRef ds:uri="http://schemas.microsoft.com/sharepoint/v3/contenttype/forms"/>
  </ds:schemaRefs>
</ds:datastoreItem>
</file>

<file path=customXml/itemProps3.xml><?xml version="1.0" encoding="utf-8"?>
<ds:datastoreItem xmlns:ds="http://schemas.openxmlformats.org/officeDocument/2006/customXml" ds:itemID="{140AD378-8804-4346-9B5A-AE54BFF5FB31}">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 ds:uri="http://schemas.openxmlformats.org/package/2006/metadata/core-properties"/>
    <ds:schemaRef ds:uri="301b2828-a803-4682-b137-b041b8257691"/>
    <ds:schemaRef ds:uri="fea8e632-d9c0-4294-b591-1d132fd723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Índice</vt:lpstr>
      <vt:lpstr>Ejercicios</vt:lpstr>
      <vt:lpstr>Rta_5.1</vt:lpstr>
      <vt:lpstr>Rta_5.2</vt:lpstr>
      <vt:lpstr>Rta_5.3</vt:lpstr>
      <vt:lpstr>Rta_5.4</vt:lpstr>
      <vt:lpstr>Rta_5.5</vt:lpstr>
      <vt:lpstr>Rta_5.6</vt:lpstr>
      <vt:lpstr>Rta_5.7</vt:lpstr>
      <vt:lpstr>Rta_5.8</vt:lpstr>
      <vt:lpstr>Rta_5.9</vt:lpstr>
      <vt:lpstr>Rta_5.10</vt:lpstr>
      <vt:lpstr>Rta_5.11</vt:lpstr>
      <vt:lpstr>Rta_5.12</vt:lpstr>
      <vt:lpstr>Rta_5.13</vt:lpstr>
      <vt:lpstr>Rta_5.14</vt:lpstr>
      <vt:lpstr>Rta_5.15</vt:lpstr>
      <vt:lpstr>Rta_5.16</vt:lpstr>
      <vt:lpstr>Rta_5.17</vt:lpstr>
      <vt:lpstr>Rta_5.18</vt:lpstr>
      <vt:lpstr>Rta_5.19</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 Serrano Izquierdo</dc:creator>
  <cp:lastModifiedBy>Victor Manuel Sarmiento Garcia</cp:lastModifiedBy>
  <dcterms:created xsi:type="dcterms:W3CDTF">2023-06-30T20:54:43Z</dcterms:created>
  <dcterms:modified xsi:type="dcterms:W3CDTF">2024-01-29T19:03:43Z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